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180" windowHeight="6975" activeTab="1"/>
  </bookViews>
  <sheets>
    <sheet name="водосточка ал-цинк" sheetId="1" r:id="rId1"/>
    <sheet name="вод-ка окрашен." sheetId="5" r:id="rId2"/>
    <sheet name="Сайдинг" sheetId="2" r:id="rId3"/>
    <sheet name="Лист3" sheetId="3" r:id="rId4"/>
  </sheets>
  <definedNames>
    <definedName name="_xlnm.Print_Area" localSheetId="1">'вод-ка окрашен.'!$A$1:$F$60</definedName>
    <definedName name="_xlnm.Print_Area" localSheetId="0">'водосточка ал-цинк'!$A$1:$F$39</definedName>
  </definedNames>
  <calcPr calcId="124519"/>
</workbook>
</file>

<file path=xl/calcChain.xml><?xml version="1.0" encoding="utf-8"?>
<calcChain xmlns="http://schemas.openxmlformats.org/spreadsheetml/2006/main">
  <c r="B18" i="5"/>
  <c r="B17"/>
  <c r="D16"/>
  <c r="D17" s="1"/>
  <c r="B16"/>
  <c r="E16" s="1"/>
  <c r="F15"/>
  <c r="B15"/>
  <c r="E15" s="1"/>
  <c r="E13"/>
  <c r="E25"/>
  <c r="E26"/>
  <c r="E24"/>
  <c r="E23"/>
  <c r="E19"/>
  <c r="E14"/>
  <c r="F13"/>
  <c r="E11"/>
  <c r="B11"/>
  <c r="E13" i="1"/>
  <c r="E12"/>
  <c r="E11"/>
  <c r="F11" i="5"/>
  <c r="F12"/>
  <c r="E12"/>
  <c r="D24"/>
  <c r="D25" s="1"/>
  <c r="D20"/>
  <c r="D21" s="1"/>
  <c r="E21" s="1"/>
  <c r="F14"/>
  <c r="F19"/>
  <c r="F23"/>
  <c r="F10"/>
  <c r="H19"/>
  <c r="H13" i="1"/>
  <c r="B13"/>
  <c r="H24"/>
  <c r="H25"/>
  <c r="H26"/>
  <c r="H27"/>
  <c r="H28"/>
  <c r="H29"/>
  <c r="H30"/>
  <c r="H31"/>
  <c r="H32"/>
  <c r="H33"/>
  <c r="H34"/>
  <c r="H35"/>
  <c r="H36"/>
  <c r="H37"/>
  <c r="H23"/>
  <c r="H29" i="5"/>
  <c r="H30"/>
  <c r="H31"/>
  <c r="H32"/>
  <c r="H33"/>
  <c r="H34"/>
  <c r="H35"/>
  <c r="H36"/>
  <c r="H37"/>
  <c r="H38"/>
  <c r="H39"/>
  <c r="H40"/>
  <c r="H41"/>
  <c r="H42"/>
  <c r="H43"/>
  <c r="H28"/>
  <c r="B15" i="1"/>
  <c r="B14"/>
  <c r="B16"/>
  <c r="B21"/>
  <c r="B20"/>
  <c r="B18"/>
  <c r="B17"/>
  <c r="B19"/>
  <c r="B11"/>
  <c r="I11" s="1"/>
  <c r="B20" i="5"/>
  <c r="B21"/>
  <c r="B22"/>
  <c r="B19"/>
  <c r="B10"/>
  <c r="B23"/>
  <c r="D18" i="2"/>
  <c r="D12"/>
  <c r="B32"/>
  <c r="E32"/>
  <c r="B31"/>
  <c r="E31"/>
  <c r="B30"/>
  <c r="D30"/>
  <c r="B12"/>
  <c r="B13"/>
  <c r="B14"/>
  <c r="B15"/>
  <c r="D15" s="1"/>
  <c r="B16"/>
  <c r="B17"/>
  <c r="E17" s="1"/>
  <c r="B18"/>
  <c r="B19"/>
  <c r="E19" s="1"/>
  <c r="B24" i="5"/>
  <c r="B25"/>
  <c r="B26"/>
  <c r="B23" i="2"/>
  <c r="E23" s="1"/>
  <c r="B22"/>
  <c r="E22" s="1"/>
  <c r="B21"/>
  <c r="D21" s="1"/>
  <c r="B20"/>
  <c r="E20" s="1"/>
  <c r="E13"/>
  <c r="E14"/>
  <c r="E16"/>
  <c r="E17" i="5" l="1"/>
  <c r="D18"/>
  <c r="F17"/>
  <c r="F16"/>
  <c r="E20"/>
  <c r="D22"/>
  <c r="F21"/>
  <c r="F20"/>
  <c r="D26"/>
  <c r="F25"/>
  <c r="F24"/>
  <c r="E10"/>
  <c r="E18" l="1"/>
  <c r="F18"/>
  <c r="F22"/>
  <c r="E22"/>
  <c r="F26"/>
</calcChain>
</file>

<file path=xl/sharedStrings.xml><?xml version="1.0" encoding="utf-8"?>
<sst xmlns="http://schemas.openxmlformats.org/spreadsheetml/2006/main" count="197" uniqueCount="101">
  <si>
    <t>Наименование</t>
  </si>
  <si>
    <t>ИНН 244308131283</t>
  </si>
  <si>
    <t>662150, Россия , Красноярский край , г. Ачинск, ул. 5-го Июля , 17</t>
  </si>
  <si>
    <t>Тел./факс 8(39151) 57-002</t>
  </si>
  <si>
    <t>Ед. изм.</t>
  </si>
  <si>
    <t>Воронка водосборная 250*0,5/90 AL-Zn</t>
  </si>
  <si>
    <t>шт.</t>
  </si>
  <si>
    <t>Воронка желоба 125-0,5/90 Al-Zn</t>
  </si>
  <si>
    <t>Держатель трубы 90-0,5 Al-Zn на дерево</t>
  </si>
  <si>
    <t>Держатель трубы 90-0,5 Al-Zn на кирпич</t>
  </si>
  <si>
    <t>Желоб водосточный 125-0,5*3м. Al-Zn</t>
  </si>
  <si>
    <t>Заглушка желоба 25-0,5 Al-Zn</t>
  </si>
  <si>
    <t>Колено сливное 90-0,5 Al-Zn</t>
  </si>
  <si>
    <t>Колено трубы 90-0,5-60град. Al-Zn</t>
  </si>
  <si>
    <t>Крюк 125 короткий Al-Zn</t>
  </si>
  <si>
    <t>Соединитель желоба 125-0,5 Al-Zn</t>
  </si>
  <si>
    <t>Труба водосточная 90-0,5 3м. Al-Zn</t>
  </si>
  <si>
    <t>Труба соединительная 90-0,5 1м. Al-Zn</t>
  </si>
  <si>
    <t>Угол желоба 125-0,5 90град. Al-Zn внутр.</t>
  </si>
  <si>
    <t>Угол желоба 125-0,5 90град. Al-Zn наруж.</t>
  </si>
  <si>
    <t>кв.м.</t>
  </si>
  <si>
    <t>Желоб водосточный 125-0,5 3 м.</t>
  </si>
  <si>
    <t>Соединитель желоба 125-0,5</t>
  </si>
  <si>
    <t>Заглушка желоба 125-0,5</t>
  </si>
  <si>
    <t>Воронка желоба 125-0,5</t>
  </si>
  <si>
    <t>Воронка водосборная 250-0,5</t>
  </si>
  <si>
    <t xml:space="preserve">Держатель трубы 90-0,5 на кирпич </t>
  </si>
  <si>
    <t>Держатель трубы 90-0,5 на дерево</t>
  </si>
  <si>
    <t>Колено сливное 90-0,5</t>
  </si>
  <si>
    <t>Колено трубы 90-0,5 60град.</t>
  </si>
  <si>
    <t>Профнастил оцинкованный</t>
  </si>
  <si>
    <t xml:space="preserve">м.кв. </t>
  </si>
  <si>
    <t>С-44 0,45мм. 1,047*6м.</t>
  </si>
  <si>
    <t>Н-57 0,65 мм. 0,801*12м.</t>
  </si>
  <si>
    <t xml:space="preserve">Н-60 0,65мм. 0,902*12м. </t>
  </si>
  <si>
    <t>Изделия с полимерным покрытием</t>
  </si>
  <si>
    <t>Изделия оцинкованные</t>
  </si>
  <si>
    <t>Водосточная система оцинкованная</t>
  </si>
  <si>
    <t>Труба соединительная 90-0,5 1м.</t>
  </si>
  <si>
    <t xml:space="preserve">Угол желоба 125-0,5 135град. внут. и наруж. </t>
  </si>
  <si>
    <t>С-44 0,65мм. 1,047*6м.</t>
  </si>
  <si>
    <t>Водосточная система окрашенная полимерным покрытием</t>
  </si>
  <si>
    <t>Площадь 1 штуки</t>
  </si>
  <si>
    <t>Цена 1 штуки</t>
  </si>
  <si>
    <t>Цена руб/м2</t>
  </si>
  <si>
    <t>Сайдинг</t>
  </si>
  <si>
    <t>Сайдинг бревно 3*0,3535 светлое бревно</t>
  </si>
  <si>
    <t>Сайдинг бревно 3*0,3535 натуральное бревно</t>
  </si>
  <si>
    <t>Сайдинг бревно 3*0,3535 тёмное бревно</t>
  </si>
  <si>
    <t>Сайдинг бревно 4*0,3535 светлое бревно</t>
  </si>
  <si>
    <t>Сайдинг бревно 4*0,3535 натуральное бревно</t>
  </si>
  <si>
    <t>Сайдинг бревно 4*0,3535 тёмное бревно</t>
  </si>
  <si>
    <t>Сайдинг бревно 5*0,3535 светлое бревно</t>
  </si>
  <si>
    <t>Сайдинг бревно 5*0,3535 натуральное бревно</t>
  </si>
  <si>
    <t>Сайдинг бревно 5*0,3535 тёмное бревно</t>
  </si>
  <si>
    <t>Сайдинг кор. доска  3*0,255 полимер цветной</t>
  </si>
  <si>
    <t>Сайдинг кор. доска  4*0,255 полимер цветной</t>
  </si>
  <si>
    <t>Сайдинг кор. доска  5*0,255 полимер цветной</t>
  </si>
  <si>
    <t>Сайдинг кор. доска  3*0,255 дерево (светл., натур., тёмн.)</t>
  </si>
  <si>
    <t>Сайдинг кор. доска  4*0,255 дерево (светл., натур., тёмн.)</t>
  </si>
  <si>
    <t>Сайдинг кор. доска  5*0,255 дерево (светл., натур., тёмн.)</t>
  </si>
  <si>
    <t>Доборные элементы</t>
  </si>
  <si>
    <t>Угол наружний сложный 2 м. (бревно)</t>
  </si>
  <si>
    <t>Планка стыковочная сложная (бревно)</t>
  </si>
  <si>
    <t>декоративный (под дерево)</t>
  </si>
  <si>
    <t>полимерное покрытие (разноцветный)</t>
  </si>
  <si>
    <t xml:space="preserve">Н-60 0,65мм. 0,902*6 м. </t>
  </si>
  <si>
    <t>Лист. Оц. Полиэстер 0,45 мм. 2,1*1,25 м</t>
  </si>
  <si>
    <t>Лист. Оц. Полиэстер 0,45 мм. 2,5*1,25 м</t>
  </si>
  <si>
    <t>Лист. Оц. Полиэстер 0,45 мм. 3,0*1,25 м</t>
  </si>
  <si>
    <t>Лист. Оц. Полиэстер 0,45 мм. 1,5*1,25 м</t>
  </si>
  <si>
    <t>ИП Лосяков Н.А.                                                                                                                           04.09.2012г.</t>
  </si>
  <si>
    <t>Цена 1 штуки (нал/р)</t>
  </si>
  <si>
    <t>Угол желоба 125-0,5 90 град.внутр. и наруж.</t>
  </si>
  <si>
    <t>Цена руб/м2 (безнал)</t>
  </si>
  <si>
    <t>С-8 0,4 мм (ОН)  1,2*6м.</t>
  </si>
  <si>
    <t>Крюк (держатель желоба) 125*70</t>
  </si>
  <si>
    <t>Крюк (держатель желоба) 125*210 Al-Zn</t>
  </si>
  <si>
    <t>HС-35 0,5мм. 1,06*6м.</t>
  </si>
  <si>
    <t>HС-35 0,7мм. 1,06*6м.</t>
  </si>
  <si>
    <t>Н-75 0,65мм.  0,7*12м.</t>
  </si>
  <si>
    <t>Труба водосточная 90-0,5 3м.</t>
  </si>
  <si>
    <t xml:space="preserve">Крюк (держатель желоба) 125*260 </t>
  </si>
  <si>
    <t>нет</t>
  </si>
  <si>
    <t>С-8 0,45мм. 1,2*6м.</t>
  </si>
  <si>
    <t>СП-20 0,4мм. 1,15*6м.</t>
  </si>
  <si>
    <t>ИП Лосяков Н.А.                                                                               04.08.2015 г.</t>
  </si>
  <si>
    <t>ИП Лосяков Н.А.                                                                              04.08.2015 г.</t>
  </si>
  <si>
    <t>Профнастил с полимер. покр. 0,4 С8 1,2*6м.(бел)</t>
  </si>
  <si>
    <t>Профнастил с полимер. покр. 0,4 С8 1,2*3,2м.(бел)</t>
  </si>
  <si>
    <t>Профнастил с полимер. покр. 0,4 С8 1,2*1м.(бел)</t>
  </si>
  <si>
    <t>Профнастил с полимер. покр. 0,4 МП20 1,15*6м.</t>
  </si>
  <si>
    <t>Металлочерепица полиэст. 0,4 1,55*1,18 (1,1)м.</t>
  </si>
  <si>
    <t>Металлочерепица полиэст. 0,4 2,25*1,18 (1,1) м.</t>
  </si>
  <si>
    <t>Металлочерепица полиэст. 0,4 3,3*1,18 (1,1) м.</t>
  </si>
  <si>
    <t>Металлочерепица полиэст. 0,4 4,0*1,18 (1,1) м.</t>
  </si>
  <si>
    <t>Металлочерепица полиэст. 0,45 1,55*1,18 (1,1)м.</t>
  </si>
  <si>
    <t>Металлочерепица полиэст. 0,45 2,25*1,18 (1,1) м.</t>
  </si>
  <si>
    <t>Металлочерепица полиэст. 0,45 3,3*1,18 (1,1) м.</t>
  </si>
  <si>
    <t>Металлочерепица полиэст. 0,45 4,0*1,18 (1,1) м.</t>
  </si>
  <si>
    <t>Профнастил с пол. покр. 0,45 С8 1,2*6м.(кр.вино, шок-кор, бирюза)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</si>
</sst>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b/>
      <i/>
      <sz val="8"/>
      <name val="Arial Cyr"/>
      <family val="2"/>
      <charset val="204"/>
    </font>
    <font>
      <b/>
      <i/>
      <sz val="10"/>
      <name val="Arial Cyr"/>
      <family val="2"/>
      <charset val="204"/>
    </font>
    <font>
      <sz val="12"/>
      <name val="Arial Cyr"/>
      <charset val="204"/>
    </font>
    <font>
      <b/>
      <i/>
      <sz val="12"/>
      <name val="Arial Cyr"/>
      <family val="2"/>
      <charset val="204"/>
    </font>
    <font>
      <b/>
      <i/>
      <sz val="12"/>
      <name val="Arial Cyr"/>
      <charset val="204"/>
    </font>
    <font>
      <b/>
      <i/>
      <sz val="14"/>
      <name val="Arial Cyr"/>
      <family val="2"/>
      <charset val="204"/>
    </font>
    <font>
      <sz val="8"/>
      <name val="Arial Cyr"/>
      <charset val="204"/>
    </font>
    <font>
      <b/>
      <i/>
      <sz val="14"/>
      <name val="Arial Cyr"/>
      <charset val="204"/>
    </font>
    <font>
      <sz val="10"/>
      <name val="Arial Cyr"/>
      <charset val="204"/>
    </font>
    <font>
      <sz val="10"/>
      <name val="Helv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1" fillId="0" borderId="0"/>
    <xf numFmtId="0" fontId="13" fillId="0" borderId="0"/>
  </cellStyleXfs>
  <cellXfs count="76">
    <xf numFmtId="0" fontId="0" fillId="0" borderId="0" xfId="0"/>
    <xf numFmtId="0" fontId="0" fillId="0" borderId="0" xfId="0" applyBorder="1"/>
    <xf numFmtId="0" fontId="0" fillId="0" borderId="0" xfId="0" applyFill="1"/>
    <xf numFmtId="0" fontId="4" fillId="0" borderId="0" xfId="0" applyFont="1"/>
    <xf numFmtId="0" fontId="1" fillId="0" borderId="0" xfId="0" applyFont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" fillId="2" borderId="0" xfId="0" applyFont="1" applyFill="1" applyBorder="1"/>
    <xf numFmtId="0" fontId="4" fillId="0" borderId="0" xfId="0" applyFont="1" applyBorder="1" applyAlignment="1">
      <alignment horizontal="left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Fill="1" applyBorder="1"/>
    <xf numFmtId="0" fontId="4" fillId="0" borderId="0" xfId="0" applyFont="1" applyAlignment="1"/>
    <xf numFmtId="4" fontId="5" fillId="0" borderId="2" xfId="0" applyNumberFormat="1" applyFont="1" applyFill="1" applyBorder="1"/>
    <xf numFmtId="2" fontId="5" fillId="0" borderId="2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5" fillId="0" borderId="1" xfId="0" applyFont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0" borderId="24" xfId="0" applyBorder="1"/>
    <xf numFmtId="4" fontId="0" fillId="0" borderId="7" xfId="0" applyNumberFormat="1" applyFill="1" applyBorder="1"/>
    <xf numFmtId="4" fontId="0" fillId="0" borderId="5" xfId="0" applyNumberFormat="1" applyFill="1" applyBorder="1"/>
    <xf numFmtId="2" fontId="5" fillId="0" borderId="6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4" fontId="5" fillId="0" borderId="4" xfId="0" applyNumberFormat="1" applyFont="1" applyFill="1" applyBorder="1"/>
    <xf numFmtId="4" fontId="0" fillId="0" borderId="25" xfId="0" applyNumberFormat="1" applyFill="1" applyBorder="1"/>
    <xf numFmtId="0" fontId="5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7" fillId="0" borderId="1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7" fillId="0" borderId="24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_Расчет цен на армирующий профиль" xfId="1"/>
    <cellStyle name="Обычный" xfId="0" builtinId="0"/>
    <cellStyle name="Обычный 2 2" xfId="2"/>
    <cellStyle name="Обычный 3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8"/>
  <sheetViews>
    <sheetView view="pageBreakPreview" zoomScale="140" zoomScaleSheetLayoutView="140" workbookViewId="0">
      <selection activeCell="E12" sqref="E12:E13"/>
    </sheetView>
  </sheetViews>
  <sheetFormatPr defaultRowHeight="12.75"/>
  <cols>
    <col min="1" max="1" width="43.28515625" customWidth="1"/>
    <col min="2" max="2" width="14.42578125" customWidth="1"/>
    <col min="3" max="3" width="8" customWidth="1"/>
    <col min="4" max="4" width="10.85546875" customWidth="1"/>
    <col min="5" max="5" width="11.140625" customWidth="1"/>
    <col min="6" max="6" width="11.5703125" customWidth="1"/>
    <col min="7" max="7" width="13" customWidth="1"/>
  </cols>
  <sheetData>
    <row r="1" spans="1:9">
      <c r="A1" s="49" t="s">
        <v>86</v>
      </c>
      <c r="B1" s="49"/>
      <c r="C1" s="49"/>
      <c r="D1" s="49"/>
      <c r="E1" s="49"/>
      <c r="F1" s="49"/>
    </row>
    <row r="2" spans="1:9" s="3" customFormat="1">
      <c r="A2" s="49" t="s">
        <v>1</v>
      </c>
      <c r="B2" s="49"/>
      <c r="C2" s="49"/>
      <c r="D2" s="49"/>
      <c r="E2" s="49"/>
    </row>
    <row r="3" spans="1:9" s="3" customFormat="1">
      <c r="A3" s="3" t="s">
        <v>2</v>
      </c>
    </row>
    <row r="4" spans="1:9" ht="15" customHeight="1">
      <c r="A4" s="63" t="s">
        <v>3</v>
      </c>
      <c r="B4" s="63"/>
      <c r="C4" s="63"/>
      <c r="D4" s="63"/>
      <c r="E4" s="63"/>
    </row>
    <row r="5" spans="1:9" ht="15" customHeight="1">
      <c r="A5" s="59" t="s">
        <v>36</v>
      </c>
      <c r="B5" s="59"/>
      <c r="C5" s="59"/>
      <c r="D5" s="22"/>
      <c r="E5" s="22"/>
    </row>
    <row r="6" spans="1:9" ht="15" customHeight="1" thickBot="1">
      <c r="A6" s="22"/>
      <c r="B6" s="22"/>
      <c r="C6" s="22"/>
      <c r="D6" s="22"/>
      <c r="E6" s="22"/>
    </row>
    <row r="7" spans="1:9" ht="15" customHeight="1">
      <c r="A7" s="50" t="s">
        <v>0</v>
      </c>
      <c r="B7" s="53" t="s">
        <v>42</v>
      </c>
      <c r="C7" s="56" t="s">
        <v>4</v>
      </c>
      <c r="D7" s="56" t="s">
        <v>44</v>
      </c>
      <c r="E7" s="60" t="s">
        <v>72</v>
      </c>
      <c r="F7" s="46" t="s">
        <v>74</v>
      </c>
    </row>
    <row r="8" spans="1:9" ht="15" customHeight="1">
      <c r="A8" s="51"/>
      <c r="B8" s="54"/>
      <c r="C8" s="57"/>
      <c r="D8" s="57"/>
      <c r="E8" s="61"/>
      <c r="F8" s="47"/>
    </row>
    <row r="9" spans="1:9" ht="14.25" customHeight="1" thickBot="1">
      <c r="A9" s="52"/>
      <c r="B9" s="55"/>
      <c r="C9" s="58"/>
      <c r="D9" s="58"/>
      <c r="E9" s="62"/>
      <c r="F9" s="48"/>
    </row>
    <row r="10" spans="1:9" ht="15.75" thickBot="1">
      <c r="A10" s="64" t="s">
        <v>30</v>
      </c>
      <c r="B10" s="65"/>
      <c r="C10" s="65"/>
      <c r="D10" s="65"/>
      <c r="E10" s="66"/>
      <c r="F10" s="37"/>
    </row>
    <row r="11" spans="1:9" ht="15">
      <c r="A11" s="35" t="s">
        <v>75</v>
      </c>
      <c r="B11" s="36">
        <f>1.2*6</f>
        <v>7.1999999999999993</v>
      </c>
      <c r="C11" s="36" t="s">
        <v>31</v>
      </c>
      <c r="D11" s="26">
        <v>193</v>
      </c>
      <c r="E11" s="38">
        <f>CEILING(D11*B11,2)</f>
        <v>1390</v>
      </c>
      <c r="F11" s="39">
        <v>190</v>
      </c>
      <c r="I11">
        <f>F11/D11</f>
        <v>0.98445595854922274</v>
      </c>
    </row>
    <row r="12" spans="1:9" ht="15">
      <c r="A12" s="35" t="s">
        <v>84</v>
      </c>
      <c r="B12" s="36">
        <v>7.2</v>
      </c>
      <c r="C12" s="36" t="s">
        <v>31</v>
      </c>
      <c r="D12" s="26">
        <v>193</v>
      </c>
      <c r="E12" s="38">
        <f>CEILING(D12*B12,2)</f>
        <v>1390</v>
      </c>
      <c r="F12" s="39">
        <v>193</v>
      </c>
    </row>
    <row r="13" spans="1:9" ht="15">
      <c r="A13" s="35" t="s">
        <v>85</v>
      </c>
      <c r="B13" s="36">
        <f>1.15*6</f>
        <v>6.8999999999999995</v>
      </c>
      <c r="C13" s="36" t="s">
        <v>31</v>
      </c>
      <c r="D13" s="26">
        <v>202</v>
      </c>
      <c r="E13" s="38">
        <f>CEILING(D13*B13,2)</f>
        <v>1394</v>
      </c>
      <c r="F13" s="39">
        <v>198</v>
      </c>
      <c r="G13">
        <v>181</v>
      </c>
      <c r="H13">
        <f>D13/G13</f>
        <v>1.1160220994475138</v>
      </c>
    </row>
    <row r="14" spans="1:9" ht="15">
      <c r="A14" s="13" t="s">
        <v>78</v>
      </c>
      <c r="B14" s="11">
        <f>1.06*6</f>
        <v>6.36</v>
      </c>
      <c r="C14" s="11" t="s">
        <v>31</v>
      </c>
      <c r="D14" s="26"/>
      <c r="E14" s="38" t="s">
        <v>83</v>
      </c>
      <c r="F14" s="39"/>
    </row>
    <row r="15" spans="1:9" ht="15">
      <c r="A15" s="13" t="s">
        <v>79</v>
      </c>
      <c r="B15" s="11">
        <f>1.06*6</f>
        <v>6.36</v>
      </c>
      <c r="C15" s="11" t="s">
        <v>31</v>
      </c>
      <c r="D15" s="26"/>
      <c r="E15" s="38" t="s">
        <v>83</v>
      </c>
      <c r="F15" s="39"/>
    </row>
    <row r="16" spans="1:9" ht="15">
      <c r="A16" s="13" t="s">
        <v>32</v>
      </c>
      <c r="B16" s="11">
        <f>1.047*6</f>
        <v>6.282</v>
      </c>
      <c r="C16" s="11" t="s">
        <v>31</v>
      </c>
      <c r="D16" s="26"/>
      <c r="E16" s="38" t="s">
        <v>83</v>
      </c>
      <c r="F16" s="39"/>
    </row>
    <row r="17" spans="1:8" ht="15">
      <c r="A17" s="13" t="s">
        <v>40</v>
      </c>
      <c r="B17" s="11">
        <f>1.047*6</f>
        <v>6.282</v>
      </c>
      <c r="C17" s="11" t="s">
        <v>31</v>
      </c>
      <c r="D17" s="26"/>
      <c r="E17" s="38" t="s">
        <v>83</v>
      </c>
      <c r="F17" s="39"/>
    </row>
    <row r="18" spans="1:8" ht="15">
      <c r="A18" s="13" t="s">
        <v>33</v>
      </c>
      <c r="B18" s="11">
        <f>0.801*12</f>
        <v>9.6120000000000001</v>
      </c>
      <c r="C18" s="11" t="s">
        <v>31</v>
      </c>
      <c r="D18" s="26"/>
      <c r="E18" s="38" t="s">
        <v>83</v>
      </c>
      <c r="F18" s="39"/>
    </row>
    <row r="19" spans="1:8" ht="15">
      <c r="A19" s="23" t="s">
        <v>66</v>
      </c>
      <c r="B19" s="24">
        <f>0.902*6</f>
        <v>5.4119999999999999</v>
      </c>
      <c r="C19" s="24" t="s">
        <v>31</v>
      </c>
      <c r="D19" s="26"/>
      <c r="E19" s="38" t="s">
        <v>83</v>
      </c>
      <c r="F19" s="39"/>
    </row>
    <row r="20" spans="1:8" ht="15">
      <c r="A20" s="23" t="s">
        <v>34</v>
      </c>
      <c r="B20" s="24">
        <f>0.902*12</f>
        <v>10.824</v>
      </c>
      <c r="C20" s="24" t="s">
        <v>31</v>
      </c>
      <c r="D20" s="26"/>
      <c r="E20" s="38" t="s">
        <v>83</v>
      </c>
      <c r="F20" s="43"/>
    </row>
    <row r="21" spans="1:8" ht="15.75" thickBot="1">
      <c r="A21" s="13" t="s">
        <v>80</v>
      </c>
      <c r="B21" s="11">
        <f>0.8*12</f>
        <v>9.6000000000000014</v>
      </c>
      <c r="C21" s="11" t="s">
        <v>31</v>
      </c>
      <c r="D21" s="26"/>
      <c r="E21" s="38" t="s">
        <v>83</v>
      </c>
      <c r="F21" s="39"/>
    </row>
    <row r="22" spans="1:8" ht="15.75" thickBot="1">
      <c r="A22" s="67" t="s">
        <v>37</v>
      </c>
      <c r="B22" s="68"/>
      <c r="C22" s="68"/>
      <c r="D22" s="68"/>
      <c r="E22" s="69"/>
    </row>
    <row r="23" spans="1:8" ht="15">
      <c r="A23" s="23" t="s">
        <v>5</v>
      </c>
      <c r="B23" s="24"/>
      <c r="C23" s="24" t="s">
        <v>6</v>
      </c>
      <c r="D23" s="31"/>
      <c r="E23" s="40">
        <v>1030</v>
      </c>
      <c r="H23" t="e">
        <f>E23/G23</f>
        <v>#DIV/0!</v>
      </c>
    </row>
    <row r="24" spans="1:8" ht="15">
      <c r="A24" s="13" t="s">
        <v>7</v>
      </c>
      <c r="B24" s="11"/>
      <c r="C24" s="11" t="s">
        <v>6</v>
      </c>
      <c r="D24" s="12"/>
      <c r="E24" s="41">
        <v>240</v>
      </c>
      <c r="H24" t="e">
        <f t="shared" ref="H24:H37" si="0">E24/G24</f>
        <v>#DIV/0!</v>
      </c>
    </row>
    <row r="25" spans="1:8" ht="15">
      <c r="A25" s="13" t="s">
        <v>8</v>
      </c>
      <c r="B25" s="11"/>
      <c r="C25" s="11" t="s">
        <v>6</v>
      </c>
      <c r="D25" s="12"/>
      <c r="E25" s="41">
        <v>100</v>
      </c>
      <c r="H25" t="e">
        <f t="shared" si="0"/>
        <v>#DIV/0!</v>
      </c>
    </row>
    <row r="26" spans="1:8" ht="15">
      <c r="A26" s="13" t="s">
        <v>9</v>
      </c>
      <c r="B26" s="11"/>
      <c r="C26" s="11" t="s">
        <v>6</v>
      </c>
      <c r="D26" s="12"/>
      <c r="E26" s="41">
        <v>131</v>
      </c>
      <c r="H26" t="e">
        <f t="shared" si="0"/>
        <v>#DIV/0!</v>
      </c>
    </row>
    <row r="27" spans="1:8" ht="15">
      <c r="A27" s="13" t="s">
        <v>10</v>
      </c>
      <c r="B27" s="11"/>
      <c r="C27" s="11" t="s">
        <v>6</v>
      </c>
      <c r="D27" s="12"/>
      <c r="E27" s="41">
        <v>628</v>
      </c>
      <c r="H27" t="e">
        <f t="shared" si="0"/>
        <v>#DIV/0!</v>
      </c>
    </row>
    <row r="28" spans="1:8" ht="15">
      <c r="A28" s="13" t="s">
        <v>11</v>
      </c>
      <c r="B28" s="11"/>
      <c r="C28" s="11" t="s">
        <v>6</v>
      </c>
      <c r="D28" s="12"/>
      <c r="E28" s="41">
        <v>100</v>
      </c>
      <c r="H28" t="e">
        <f t="shared" si="0"/>
        <v>#DIV/0!</v>
      </c>
    </row>
    <row r="29" spans="1:8" ht="15">
      <c r="A29" s="13" t="s">
        <v>12</v>
      </c>
      <c r="B29" s="11"/>
      <c r="C29" s="11" t="s">
        <v>6</v>
      </c>
      <c r="D29" s="12"/>
      <c r="E29" s="41">
        <v>240</v>
      </c>
      <c r="H29" t="e">
        <f t="shared" si="0"/>
        <v>#DIV/0!</v>
      </c>
    </row>
    <row r="30" spans="1:8" ht="15">
      <c r="A30" s="13" t="s">
        <v>13</v>
      </c>
      <c r="B30" s="11"/>
      <c r="C30" s="11" t="s">
        <v>6</v>
      </c>
      <c r="D30" s="12"/>
      <c r="E30" s="41">
        <v>227</v>
      </c>
      <c r="H30" t="e">
        <f t="shared" si="0"/>
        <v>#DIV/0!</v>
      </c>
    </row>
    <row r="31" spans="1:8" ht="15">
      <c r="A31" s="13" t="s">
        <v>14</v>
      </c>
      <c r="B31" s="11"/>
      <c r="C31" s="11" t="s">
        <v>6</v>
      </c>
      <c r="D31" s="12"/>
      <c r="E31" s="41">
        <v>100</v>
      </c>
      <c r="G31">
        <v>66</v>
      </c>
      <c r="H31">
        <f t="shared" si="0"/>
        <v>1.5151515151515151</v>
      </c>
    </row>
    <row r="32" spans="1:8" s="21" customFormat="1" ht="15">
      <c r="A32" s="13" t="s">
        <v>77</v>
      </c>
      <c r="B32" s="11"/>
      <c r="C32" s="11" t="s">
        <v>6</v>
      </c>
      <c r="D32" s="12"/>
      <c r="E32" s="41">
        <v>131</v>
      </c>
      <c r="H32" t="e">
        <f t="shared" si="0"/>
        <v>#DIV/0!</v>
      </c>
    </row>
    <row r="33" spans="1:8" ht="15">
      <c r="A33" s="13" t="s">
        <v>15</v>
      </c>
      <c r="B33" s="11"/>
      <c r="C33" s="11" t="s">
        <v>6</v>
      </c>
      <c r="D33" s="12"/>
      <c r="E33" s="41">
        <v>116</v>
      </c>
      <c r="G33">
        <v>79</v>
      </c>
      <c r="H33">
        <f t="shared" si="0"/>
        <v>1.4683544303797469</v>
      </c>
    </row>
    <row r="34" spans="1:8" ht="15">
      <c r="A34" s="13" t="s">
        <v>16</v>
      </c>
      <c r="B34" s="11"/>
      <c r="C34" s="11" t="s">
        <v>6</v>
      </c>
      <c r="D34" s="12"/>
      <c r="E34" s="41">
        <v>784</v>
      </c>
      <c r="H34" t="e">
        <f t="shared" si="0"/>
        <v>#DIV/0!</v>
      </c>
    </row>
    <row r="35" spans="1:8" ht="15">
      <c r="A35" s="13" t="s">
        <v>17</v>
      </c>
      <c r="B35" s="11"/>
      <c r="C35" s="11" t="s">
        <v>6</v>
      </c>
      <c r="D35" s="12"/>
      <c r="E35" s="41">
        <v>270</v>
      </c>
      <c r="H35" t="e">
        <f t="shared" si="0"/>
        <v>#DIV/0!</v>
      </c>
    </row>
    <row r="36" spans="1:8" ht="15">
      <c r="A36" s="13" t="s">
        <v>18</v>
      </c>
      <c r="B36" s="11"/>
      <c r="C36" s="11" t="s">
        <v>6</v>
      </c>
      <c r="D36" s="12"/>
      <c r="E36" s="41">
        <v>562</v>
      </c>
      <c r="H36" t="e">
        <f t="shared" si="0"/>
        <v>#DIV/0!</v>
      </c>
    </row>
    <row r="37" spans="1:8" ht="15">
      <c r="A37" s="13" t="s">
        <v>19</v>
      </c>
      <c r="B37" s="11"/>
      <c r="C37" s="11" t="s">
        <v>6</v>
      </c>
      <c r="D37" s="12"/>
      <c r="E37" s="41">
        <v>562</v>
      </c>
      <c r="H37" t="e">
        <f t="shared" si="0"/>
        <v>#DIV/0!</v>
      </c>
    </row>
    <row r="38" spans="1:8" ht="15">
      <c r="A38" s="14"/>
      <c r="B38" s="15"/>
      <c r="C38" s="16"/>
    </row>
    <row r="39" spans="1:8" ht="15">
      <c r="A39" s="14"/>
      <c r="B39" s="15"/>
      <c r="C39" s="16"/>
    </row>
    <row r="40" spans="1:8" ht="15">
      <c r="A40" s="14"/>
      <c r="B40" s="15"/>
      <c r="C40" s="16"/>
    </row>
    <row r="41" spans="1:8" s="4" customFormat="1" ht="15">
      <c r="A41" s="14"/>
      <c r="B41" s="15"/>
      <c r="C41" s="16"/>
    </row>
    <row r="42" spans="1:8">
      <c r="A42" s="9"/>
      <c r="B42" s="10"/>
      <c r="C42" s="8"/>
    </row>
    <row r="43" spans="1:8">
      <c r="A43" s="9"/>
      <c r="B43" s="10"/>
      <c r="C43" s="8"/>
    </row>
    <row r="44" spans="1:8">
      <c r="A44" s="9"/>
      <c r="B44" s="10"/>
      <c r="C44" s="8"/>
    </row>
    <row r="45" spans="1:8">
      <c r="A45" s="9"/>
      <c r="B45" s="10"/>
      <c r="C45" s="8"/>
    </row>
    <row r="46" spans="1:8">
      <c r="A46" s="9"/>
      <c r="B46" s="10"/>
      <c r="C46" s="8"/>
    </row>
    <row r="47" spans="1:8">
      <c r="A47" s="9"/>
      <c r="B47" s="10"/>
      <c r="C47" s="8"/>
    </row>
    <row r="48" spans="1:8">
      <c r="A48" s="9"/>
      <c r="B48" s="10"/>
      <c r="C48" s="8"/>
    </row>
    <row r="49" spans="1:3">
      <c r="A49" s="9"/>
      <c r="B49" s="10"/>
      <c r="C49" s="8"/>
    </row>
    <row r="50" spans="1:3">
      <c r="A50" s="9"/>
      <c r="B50" s="10"/>
      <c r="C50" s="8"/>
    </row>
    <row r="51" spans="1:3">
      <c r="A51" s="9"/>
      <c r="B51" s="10"/>
      <c r="C51" s="8"/>
    </row>
    <row r="52" spans="1:3">
      <c r="A52" s="9"/>
      <c r="B52" s="10"/>
      <c r="C52" s="8"/>
    </row>
    <row r="53" spans="1:3">
      <c r="A53" s="9"/>
      <c r="B53" s="10"/>
      <c r="C53" s="8"/>
    </row>
    <row r="54" spans="1:3">
      <c r="A54" s="9"/>
      <c r="B54" s="10"/>
      <c r="C54" s="8"/>
    </row>
    <row r="55" spans="1:3">
      <c r="A55" s="9"/>
      <c r="B55" s="10"/>
      <c r="C55" s="8"/>
    </row>
    <row r="56" spans="1:3">
      <c r="A56" s="9"/>
      <c r="B56" s="10"/>
      <c r="C56" s="8"/>
    </row>
    <row r="57" spans="1:3">
      <c r="A57" s="9"/>
      <c r="B57" s="10"/>
      <c r="C57" s="8"/>
    </row>
    <row r="58" spans="1:3">
      <c r="A58" s="9"/>
      <c r="B58" s="10"/>
      <c r="C58" s="8"/>
    </row>
    <row r="59" spans="1:3">
      <c r="A59" s="9"/>
      <c r="B59" s="10"/>
      <c r="C59" s="8"/>
    </row>
    <row r="60" spans="1:3">
      <c r="A60" s="9"/>
      <c r="B60" s="10"/>
      <c r="C60" s="8"/>
    </row>
    <row r="61" spans="1:3">
      <c r="A61" s="9"/>
      <c r="B61" s="10"/>
      <c r="C61" s="8"/>
    </row>
    <row r="62" spans="1:3">
      <c r="A62" s="9"/>
      <c r="B62" s="10"/>
      <c r="C62" s="8"/>
    </row>
    <row r="63" spans="1:3">
      <c r="A63" s="17"/>
      <c r="B63" s="17"/>
      <c r="C63" s="8"/>
    </row>
    <row r="64" spans="1:3">
      <c r="A64" s="9"/>
      <c r="B64" s="10"/>
      <c r="C64" s="8"/>
    </row>
    <row r="65" spans="1:3">
      <c r="A65" s="9"/>
      <c r="B65" s="10"/>
      <c r="C65" s="8"/>
    </row>
    <row r="66" spans="1:3">
      <c r="A66" s="9"/>
      <c r="B66" s="10"/>
      <c r="C66" s="8"/>
    </row>
    <row r="67" spans="1:3">
      <c r="A67" s="17"/>
      <c r="B67" s="18"/>
      <c r="C67" s="8"/>
    </row>
    <row r="68" spans="1:3">
      <c r="A68" s="9"/>
      <c r="B68" s="10"/>
      <c r="C68" s="8"/>
    </row>
    <row r="69" spans="1:3">
      <c r="A69" s="9"/>
      <c r="B69" s="10"/>
      <c r="C69" s="8"/>
    </row>
    <row r="70" spans="1:3">
      <c r="A70" s="9"/>
      <c r="B70" s="10"/>
      <c r="C70" s="8"/>
    </row>
    <row r="71" spans="1:3">
      <c r="A71" s="9"/>
      <c r="B71" s="10"/>
      <c r="C71" s="8"/>
    </row>
    <row r="72" spans="1:3">
      <c r="A72" s="9"/>
      <c r="B72" s="10"/>
      <c r="C72" s="8"/>
    </row>
    <row r="73" spans="1:3">
      <c r="A73" s="9"/>
      <c r="B73" s="10"/>
      <c r="C73" s="8"/>
    </row>
    <row r="74" spans="1:3">
      <c r="A74" s="45"/>
      <c r="B74" s="45"/>
      <c r="C74" s="8"/>
    </row>
    <row r="75" spans="1:3">
      <c r="A75" s="19"/>
      <c r="B75" s="10"/>
      <c r="C75" s="8"/>
    </row>
    <row r="76" spans="1:3">
      <c r="A76" s="9"/>
      <c r="B76" s="10"/>
      <c r="C76" s="8"/>
    </row>
    <row r="77" spans="1:3">
      <c r="A77" s="9"/>
      <c r="B77" s="10"/>
      <c r="C77" s="8"/>
    </row>
    <row r="78" spans="1:3">
      <c r="A78" s="9"/>
      <c r="B78" s="10"/>
      <c r="C78" s="8"/>
    </row>
    <row r="79" spans="1:3">
      <c r="A79" s="9"/>
      <c r="B79" s="10"/>
      <c r="C79" s="8"/>
    </row>
    <row r="80" spans="1:3">
      <c r="A80" s="9"/>
      <c r="B80" s="10"/>
      <c r="C80" s="8"/>
    </row>
    <row r="81" spans="1:7">
      <c r="A81" s="9"/>
      <c r="B81" s="10"/>
      <c r="C81" s="8"/>
    </row>
    <row r="82" spans="1:7">
      <c r="A82" s="9"/>
      <c r="B82" s="10"/>
      <c r="C82" s="8"/>
    </row>
    <row r="83" spans="1:7">
      <c r="A83" s="9"/>
      <c r="B83" s="10"/>
      <c r="C83" s="8"/>
      <c r="D83" s="5"/>
      <c r="E83" s="5"/>
    </row>
    <row r="84" spans="1:7">
      <c r="A84" s="9"/>
      <c r="B84" s="10"/>
      <c r="C84" s="8"/>
      <c r="D84" s="5"/>
      <c r="E84" s="5"/>
      <c r="F84" s="5"/>
      <c r="G84" s="5"/>
    </row>
    <row r="85" spans="1:7">
      <c r="A85" s="6"/>
      <c r="B85" s="7"/>
      <c r="C85" s="5"/>
      <c r="D85" s="5"/>
      <c r="E85" s="5"/>
      <c r="F85" s="5"/>
      <c r="G85" s="5"/>
    </row>
    <row r="86" spans="1:7">
      <c r="A86" s="6"/>
      <c r="B86" s="7"/>
      <c r="C86" s="5"/>
      <c r="D86" s="5"/>
      <c r="E86" s="5"/>
      <c r="F86" s="5"/>
      <c r="G86" s="5"/>
    </row>
    <row r="87" spans="1:7">
      <c r="A87" s="6"/>
      <c r="B87" s="7"/>
      <c r="C87" s="5"/>
      <c r="D87" s="5"/>
      <c r="E87" s="5"/>
      <c r="F87" s="5"/>
      <c r="G87" s="5"/>
    </row>
    <row r="88" spans="1:7">
      <c r="A88" s="6"/>
      <c r="B88" s="7"/>
      <c r="C88" s="5"/>
      <c r="D88" s="5"/>
      <c r="E88" s="5"/>
      <c r="F88" s="5"/>
      <c r="G88" s="5"/>
    </row>
    <row r="89" spans="1:7">
      <c r="A89" s="6"/>
      <c r="B89" s="7"/>
      <c r="C89" s="5"/>
      <c r="D89" s="5"/>
      <c r="E89" s="5"/>
      <c r="F89" s="5"/>
      <c r="G89" s="5"/>
    </row>
    <row r="90" spans="1:7">
      <c r="A90" s="6"/>
      <c r="B90" s="7"/>
      <c r="C90" s="5"/>
      <c r="D90" s="5"/>
      <c r="E90" s="5"/>
      <c r="F90" s="5"/>
      <c r="G90" s="5"/>
    </row>
    <row r="91" spans="1:7">
      <c r="A91" s="6"/>
      <c r="B91" s="7"/>
      <c r="C91" s="5"/>
      <c r="D91" s="5"/>
      <c r="E91" s="5"/>
      <c r="F91" s="5"/>
      <c r="G91" s="5"/>
    </row>
    <row r="92" spans="1:7">
      <c r="A92" s="6"/>
      <c r="B92" s="7"/>
      <c r="C92" s="5"/>
      <c r="D92" s="5"/>
      <c r="E92" s="5"/>
      <c r="F92" s="6"/>
      <c r="G92" s="6"/>
    </row>
    <row r="93" spans="1:7">
      <c r="A93" s="6"/>
      <c r="B93" s="7"/>
      <c r="C93" s="5"/>
      <c r="D93" s="5"/>
      <c r="E93" s="5"/>
      <c r="F93" s="6"/>
      <c r="G93" s="6"/>
    </row>
    <row r="94" spans="1:7">
      <c r="A94" s="6"/>
      <c r="B94" s="7"/>
      <c r="C94" s="5"/>
      <c r="D94" s="5"/>
      <c r="E94" s="5"/>
      <c r="F94" s="6"/>
      <c r="G94" s="6"/>
    </row>
    <row r="95" spans="1:7">
      <c r="A95" s="6"/>
      <c r="B95" s="7"/>
      <c r="C95" s="5"/>
      <c r="D95" s="5"/>
      <c r="E95" s="5"/>
      <c r="F95" s="6"/>
      <c r="G95" s="6"/>
    </row>
    <row r="96" spans="1:7">
      <c r="A96" s="6"/>
      <c r="B96" s="7"/>
      <c r="C96" s="5"/>
      <c r="D96" s="5"/>
      <c r="E96" s="5"/>
      <c r="F96" s="6"/>
      <c r="G96" s="6"/>
    </row>
    <row r="97" spans="1:7">
      <c r="A97" s="6"/>
      <c r="B97" s="7"/>
      <c r="C97" s="5"/>
      <c r="D97" s="5"/>
      <c r="E97" s="5"/>
      <c r="F97" s="6"/>
      <c r="G97" s="6"/>
    </row>
    <row r="98" spans="1:7">
      <c r="A98" s="6"/>
      <c r="B98" s="7"/>
      <c r="C98" s="5"/>
      <c r="D98" s="5"/>
      <c r="E98" s="5"/>
      <c r="F98" s="6"/>
      <c r="G98" s="6"/>
    </row>
    <row r="99" spans="1:7">
      <c r="A99" s="6"/>
      <c r="B99" s="7"/>
      <c r="C99" s="5"/>
      <c r="D99" s="5"/>
      <c r="E99" s="5"/>
      <c r="F99" s="1"/>
      <c r="G99" s="1"/>
    </row>
    <row r="100" spans="1:7">
      <c r="A100" s="6"/>
      <c r="B100" s="7"/>
      <c r="C100" s="5"/>
      <c r="D100" s="5"/>
      <c r="E100" s="5"/>
      <c r="F100" s="1"/>
      <c r="G100" s="1"/>
    </row>
    <row r="101" spans="1:7">
      <c r="A101" s="6"/>
      <c r="B101" s="7"/>
      <c r="C101" s="5"/>
      <c r="D101" s="5"/>
      <c r="E101" s="5"/>
      <c r="F101" s="1"/>
      <c r="G101" s="1"/>
    </row>
    <row r="102" spans="1:7">
      <c r="A102" s="6"/>
      <c r="B102" s="7"/>
      <c r="C102" s="5"/>
      <c r="D102" s="5"/>
      <c r="E102" s="5"/>
      <c r="F102" s="1"/>
      <c r="G102" s="1"/>
    </row>
    <row r="103" spans="1:7">
      <c r="A103" s="6"/>
      <c r="B103" s="7"/>
      <c r="C103" s="5"/>
      <c r="D103" s="5"/>
      <c r="E103" s="5"/>
      <c r="F103" s="1"/>
      <c r="G103" s="1"/>
    </row>
    <row r="104" spans="1:7">
      <c r="A104" s="6"/>
      <c r="B104" s="7"/>
      <c r="C104" s="5"/>
      <c r="D104" s="5"/>
      <c r="E104" s="5"/>
      <c r="F104" s="1"/>
      <c r="G104" s="1"/>
    </row>
    <row r="105" spans="1:7">
      <c r="A105" s="6"/>
      <c r="B105" s="7"/>
      <c r="C105" s="5"/>
      <c r="D105" s="5"/>
      <c r="E105" s="5"/>
      <c r="F105" s="1"/>
      <c r="G105" s="1"/>
    </row>
    <row r="106" spans="1:7">
      <c r="A106" s="6"/>
      <c r="B106" s="7"/>
      <c r="C106" s="5"/>
      <c r="D106" s="5"/>
      <c r="E106" s="5"/>
      <c r="F106" s="1"/>
      <c r="G106" s="1"/>
    </row>
    <row r="107" spans="1:7">
      <c r="A107" s="6"/>
      <c r="B107" s="7"/>
      <c r="C107" s="5"/>
      <c r="D107" s="5"/>
      <c r="E107" s="5"/>
      <c r="F107" s="1"/>
      <c r="G107" s="1"/>
    </row>
    <row r="108" spans="1:7">
      <c r="A108" s="6"/>
      <c r="B108" s="6"/>
      <c r="C108" s="6"/>
      <c r="D108" s="6"/>
      <c r="E108" s="6"/>
      <c r="F108" s="1"/>
      <c r="G108" s="1"/>
    </row>
  </sheetData>
  <mergeCells count="13">
    <mergeCell ref="A74:B74"/>
    <mergeCell ref="F7:F9"/>
    <mergeCell ref="A1:F1"/>
    <mergeCell ref="A7:A9"/>
    <mergeCell ref="B7:B9"/>
    <mergeCell ref="C7:C9"/>
    <mergeCell ref="A5:C5"/>
    <mergeCell ref="D7:D9"/>
    <mergeCell ref="E7:E9"/>
    <mergeCell ref="A2:E2"/>
    <mergeCell ref="A4:E4"/>
    <mergeCell ref="A10:E10"/>
    <mergeCell ref="A22:E22"/>
  </mergeCells>
  <phoneticPr fontId="0" type="noConversion"/>
  <pageMargins left="0.75" right="0.5" top="0.6" bottom="0.55000000000000004" header="0.5" footer="0.5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8"/>
  <sheetViews>
    <sheetView tabSelected="1" view="pageBreakPreview" topLeftCell="A7" zoomScale="130" zoomScaleSheetLayoutView="130" workbookViewId="0">
      <selection activeCell="A13" sqref="A13"/>
    </sheetView>
  </sheetViews>
  <sheetFormatPr defaultRowHeight="12.75"/>
  <cols>
    <col min="1" max="1" width="52.28515625" customWidth="1"/>
    <col min="2" max="2" width="14.140625" customWidth="1"/>
    <col min="3" max="3" width="7.42578125" customWidth="1"/>
    <col min="4" max="4" width="10.85546875" customWidth="1"/>
    <col min="5" max="5" width="11.5703125" customWidth="1"/>
    <col min="6" max="6" width="12.28515625" customWidth="1"/>
    <col min="7" max="7" width="8" customWidth="1"/>
    <col min="8" max="8" width="8.7109375" customWidth="1"/>
  </cols>
  <sheetData>
    <row r="1" spans="1:7">
      <c r="A1" s="49" t="s">
        <v>87</v>
      </c>
      <c r="B1" s="49"/>
      <c r="C1" s="49"/>
      <c r="D1" s="49"/>
      <c r="E1" s="49"/>
      <c r="F1" s="49"/>
      <c r="G1" s="49"/>
    </row>
    <row r="2" spans="1:7" s="3" customFormat="1">
      <c r="A2" s="20" t="s">
        <v>1</v>
      </c>
      <c r="B2" s="20"/>
      <c r="C2" s="20"/>
      <c r="D2" s="20"/>
      <c r="E2" s="20"/>
      <c r="F2" s="20"/>
    </row>
    <row r="3" spans="1:7" s="3" customFormat="1">
      <c r="A3" s="3" t="s">
        <v>2</v>
      </c>
    </row>
    <row r="4" spans="1:7" ht="15" customHeight="1">
      <c r="A4" s="63" t="s">
        <v>3</v>
      </c>
      <c r="B4" s="63"/>
      <c r="C4" s="63"/>
      <c r="D4" s="63"/>
      <c r="E4" s="63"/>
      <c r="F4" s="63"/>
    </row>
    <row r="5" spans="1:7" ht="24.75" customHeight="1">
      <c r="A5" s="59" t="s">
        <v>35</v>
      </c>
      <c r="B5" s="59"/>
      <c r="C5" s="59"/>
      <c r="D5" s="59"/>
      <c r="E5" s="22"/>
      <c r="F5" s="22"/>
    </row>
    <row r="6" spans="1:7" ht="15" customHeight="1" thickBot="1">
      <c r="A6" s="22"/>
      <c r="B6" s="22"/>
      <c r="C6" s="22"/>
      <c r="D6" s="22"/>
      <c r="E6" s="22"/>
      <c r="F6" s="22"/>
    </row>
    <row r="7" spans="1:7" ht="15" customHeight="1">
      <c r="A7" s="50" t="s">
        <v>0</v>
      </c>
      <c r="B7" s="53" t="s">
        <v>42</v>
      </c>
      <c r="C7" s="56" t="s">
        <v>4</v>
      </c>
      <c r="D7" s="56" t="s">
        <v>44</v>
      </c>
      <c r="E7" s="60" t="s">
        <v>72</v>
      </c>
      <c r="F7" s="46" t="s">
        <v>74</v>
      </c>
    </row>
    <row r="8" spans="1:7" ht="15" customHeight="1">
      <c r="A8" s="51"/>
      <c r="B8" s="54"/>
      <c r="C8" s="57"/>
      <c r="D8" s="57"/>
      <c r="E8" s="61"/>
      <c r="F8" s="47"/>
    </row>
    <row r="9" spans="1:7" ht="14.25" customHeight="1" thickBot="1">
      <c r="A9" s="72"/>
      <c r="B9" s="55"/>
      <c r="C9" s="58"/>
      <c r="D9" s="58"/>
      <c r="E9" s="62"/>
      <c r="F9" s="48"/>
    </row>
    <row r="10" spans="1:7" ht="15">
      <c r="A10" s="13" t="s">
        <v>88</v>
      </c>
      <c r="B10" s="23">
        <f>1.2*6</f>
        <v>7.1999999999999993</v>
      </c>
      <c r="C10" s="24" t="s">
        <v>20</v>
      </c>
      <c r="D10" s="31">
        <v>205</v>
      </c>
      <c r="E10" s="42">
        <f>D10*B10</f>
        <v>1475.9999999999998</v>
      </c>
      <c r="F10" s="30">
        <f>D10+5</f>
        <v>210</v>
      </c>
    </row>
    <row r="11" spans="1:7" ht="15">
      <c r="A11" s="13" t="s">
        <v>89</v>
      </c>
      <c r="B11" s="23">
        <f>1.2*3.2</f>
        <v>3.84</v>
      </c>
      <c r="C11" s="24" t="s">
        <v>20</v>
      </c>
      <c r="D11" s="31">
        <v>205</v>
      </c>
      <c r="E11" s="42">
        <f>CEILING(D11*B11,2)</f>
        <v>788</v>
      </c>
      <c r="F11" s="30">
        <f t="shared" ref="F11:F13" si="0">D11+5</f>
        <v>210</v>
      </c>
    </row>
    <row r="12" spans="1:7" ht="15">
      <c r="A12" s="13" t="s">
        <v>90</v>
      </c>
      <c r="B12" s="23">
        <v>1.2</v>
      </c>
      <c r="C12" s="24" t="s">
        <v>20</v>
      </c>
      <c r="D12" s="31">
        <v>205</v>
      </c>
      <c r="E12" s="42">
        <f>D12*B12+20</f>
        <v>266</v>
      </c>
      <c r="F12" s="30">
        <f t="shared" si="0"/>
        <v>210</v>
      </c>
    </row>
    <row r="13" spans="1:7" ht="30">
      <c r="A13" s="44" t="s">
        <v>100</v>
      </c>
      <c r="B13" s="23">
        <v>7.2</v>
      </c>
      <c r="C13" s="24" t="s">
        <v>20</v>
      </c>
      <c r="D13" s="31">
        <v>255</v>
      </c>
      <c r="E13" s="42">
        <f>CEILING(D13*B13,2)</f>
        <v>1836</v>
      </c>
      <c r="F13" s="30">
        <f t="shared" si="0"/>
        <v>260</v>
      </c>
    </row>
    <row r="14" spans="1:7" ht="15">
      <c r="A14" s="13" t="s">
        <v>91</v>
      </c>
      <c r="B14" s="23">
        <v>6.9</v>
      </c>
      <c r="C14" s="24" t="s">
        <v>20</v>
      </c>
      <c r="D14" s="31">
        <v>215</v>
      </c>
      <c r="E14" s="42">
        <f>CEILING(D14*B14,2)</f>
        <v>1484</v>
      </c>
      <c r="F14" s="30">
        <f>D14+5</f>
        <v>220</v>
      </c>
    </row>
    <row r="15" spans="1:7" ht="15">
      <c r="A15" s="13" t="s">
        <v>92</v>
      </c>
      <c r="B15" s="23">
        <f>1.15*1.18</f>
        <v>1.3569999999999998</v>
      </c>
      <c r="C15" s="11" t="s">
        <v>20</v>
      </c>
      <c r="D15" s="12">
        <v>230</v>
      </c>
      <c r="E15" s="42">
        <f>CEILING(D15*B15,2)</f>
        <v>314</v>
      </c>
      <c r="F15" s="30">
        <f t="shared" ref="F15:F18" si="1">D15+5</f>
        <v>235</v>
      </c>
    </row>
    <row r="16" spans="1:7" ht="15">
      <c r="A16" s="13" t="s">
        <v>93</v>
      </c>
      <c r="B16" s="23">
        <f>2.25*1.18</f>
        <v>2.6549999999999998</v>
      </c>
      <c r="C16" s="11" t="s">
        <v>20</v>
      </c>
      <c r="D16" s="12">
        <f>D15</f>
        <v>230</v>
      </c>
      <c r="E16" s="42">
        <f>CEILING(D16*B16,1)</f>
        <v>611</v>
      </c>
      <c r="F16" s="30">
        <f t="shared" si="1"/>
        <v>235</v>
      </c>
    </row>
    <row r="17" spans="1:8" ht="15">
      <c r="A17" s="13" t="s">
        <v>94</v>
      </c>
      <c r="B17" s="13">
        <f>3.3*1.18</f>
        <v>3.8939999999999997</v>
      </c>
      <c r="C17" s="11" t="s">
        <v>20</v>
      </c>
      <c r="D17" s="12">
        <f>D16</f>
        <v>230</v>
      </c>
      <c r="E17" s="42">
        <f>CEILING(D17*B17,1)</f>
        <v>896</v>
      </c>
      <c r="F17" s="30">
        <f t="shared" si="1"/>
        <v>235</v>
      </c>
    </row>
    <row r="18" spans="1:8" ht="15">
      <c r="A18" s="13" t="s">
        <v>95</v>
      </c>
      <c r="B18" s="13">
        <f>4*1.18</f>
        <v>4.72</v>
      </c>
      <c r="C18" s="11" t="s">
        <v>20</v>
      </c>
      <c r="D18" s="12">
        <f>D17</f>
        <v>230</v>
      </c>
      <c r="E18" s="42">
        <f>CEILING(D18*B18,1)</f>
        <v>1086</v>
      </c>
      <c r="F18" s="30">
        <f t="shared" si="1"/>
        <v>235</v>
      </c>
    </row>
    <row r="19" spans="1:8" ht="15">
      <c r="A19" s="13" t="s">
        <v>96</v>
      </c>
      <c r="B19" s="23">
        <f>1.15*1.18</f>
        <v>1.3569999999999998</v>
      </c>
      <c r="C19" s="11" t="s">
        <v>20</v>
      </c>
      <c r="D19" s="12">
        <v>270</v>
      </c>
      <c r="E19" s="42">
        <f>CEILING(D19*B19,2)</f>
        <v>368</v>
      </c>
      <c r="F19" s="30">
        <f t="shared" ref="F19:F26" si="2">D19+5</f>
        <v>275</v>
      </c>
      <c r="G19">
        <v>207</v>
      </c>
      <c r="H19">
        <f>D19/G19</f>
        <v>1.3043478260869565</v>
      </c>
    </row>
    <row r="20" spans="1:8" ht="15">
      <c r="A20" s="13" t="s">
        <v>97</v>
      </c>
      <c r="B20" s="23">
        <f>2.25*1.18</f>
        <v>2.6549999999999998</v>
      </c>
      <c r="C20" s="11" t="s">
        <v>20</v>
      </c>
      <c r="D20" s="12">
        <f>D19</f>
        <v>270</v>
      </c>
      <c r="E20" s="42">
        <f t="shared" ref="E20:E26" si="3">CEILING(D20*B20,1)</f>
        <v>717</v>
      </c>
      <c r="F20" s="30">
        <f t="shared" si="2"/>
        <v>275</v>
      </c>
    </row>
    <row r="21" spans="1:8" ht="15">
      <c r="A21" s="13" t="s">
        <v>98</v>
      </c>
      <c r="B21" s="13">
        <f>3.3*1.18</f>
        <v>3.8939999999999997</v>
      </c>
      <c r="C21" s="11" t="s">
        <v>20</v>
      </c>
      <c r="D21" s="12">
        <f>D20</f>
        <v>270</v>
      </c>
      <c r="E21" s="42">
        <f t="shared" si="3"/>
        <v>1052</v>
      </c>
      <c r="F21" s="30">
        <f t="shared" si="2"/>
        <v>275</v>
      </c>
    </row>
    <row r="22" spans="1:8" ht="15">
      <c r="A22" s="13" t="s">
        <v>99</v>
      </c>
      <c r="B22" s="13">
        <f>4*1.18</f>
        <v>4.72</v>
      </c>
      <c r="C22" s="11" t="s">
        <v>20</v>
      </c>
      <c r="D22" s="12">
        <f>D21</f>
        <v>270</v>
      </c>
      <c r="E22" s="42">
        <f t="shared" si="3"/>
        <v>1275</v>
      </c>
      <c r="F22" s="30">
        <f t="shared" si="2"/>
        <v>275</v>
      </c>
    </row>
    <row r="23" spans="1:8" ht="15">
      <c r="A23" s="13" t="s">
        <v>70</v>
      </c>
      <c r="B23" s="13">
        <f>1.25*1.5</f>
        <v>1.875</v>
      </c>
      <c r="C23" s="11" t="s">
        <v>20</v>
      </c>
      <c r="D23" s="12">
        <v>210</v>
      </c>
      <c r="E23" s="42">
        <f t="shared" si="3"/>
        <v>394</v>
      </c>
      <c r="F23" s="30">
        <f t="shared" si="2"/>
        <v>215</v>
      </c>
    </row>
    <row r="24" spans="1:8" ht="15">
      <c r="A24" s="13" t="s">
        <v>67</v>
      </c>
      <c r="B24" s="13">
        <f>2.1*1.25</f>
        <v>2.625</v>
      </c>
      <c r="C24" s="11" t="s">
        <v>20</v>
      </c>
      <c r="D24" s="12">
        <f>D23</f>
        <v>210</v>
      </c>
      <c r="E24" s="42">
        <f t="shared" si="3"/>
        <v>552</v>
      </c>
      <c r="F24" s="30">
        <f t="shared" si="2"/>
        <v>215</v>
      </c>
    </row>
    <row r="25" spans="1:8" ht="15">
      <c r="A25" s="13" t="s">
        <v>68</v>
      </c>
      <c r="B25" s="13">
        <f>2.5*1.25</f>
        <v>3.125</v>
      </c>
      <c r="C25" s="11" t="s">
        <v>20</v>
      </c>
      <c r="D25" s="12">
        <f>D24</f>
        <v>210</v>
      </c>
      <c r="E25" s="42">
        <f t="shared" si="3"/>
        <v>657</v>
      </c>
      <c r="F25" s="30">
        <f t="shared" si="2"/>
        <v>215</v>
      </c>
    </row>
    <row r="26" spans="1:8" ht="15">
      <c r="A26" s="13" t="s">
        <v>69</v>
      </c>
      <c r="B26" s="13">
        <f>3*1.25</f>
        <v>3.75</v>
      </c>
      <c r="C26" s="11" t="s">
        <v>20</v>
      </c>
      <c r="D26" s="12">
        <f>D25</f>
        <v>210</v>
      </c>
      <c r="E26" s="42">
        <f t="shared" si="3"/>
        <v>788</v>
      </c>
      <c r="F26" s="30">
        <f t="shared" si="2"/>
        <v>215</v>
      </c>
    </row>
    <row r="27" spans="1:8" ht="15">
      <c r="A27" s="70" t="s">
        <v>41</v>
      </c>
      <c r="B27" s="71"/>
      <c r="C27" s="71"/>
      <c r="D27" s="71"/>
      <c r="E27" s="71"/>
      <c r="F27" s="34"/>
    </row>
    <row r="28" spans="1:8" ht="15">
      <c r="A28" s="13" t="s">
        <v>21</v>
      </c>
      <c r="B28" s="13"/>
      <c r="C28" s="11" t="s">
        <v>6</v>
      </c>
      <c r="D28" s="12"/>
      <c r="E28" s="26">
        <v>880</v>
      </c>
      <c r="F28" s="34"/>
      <c r="G28">
        <v>521</v>
      </c>
      <c r="H28">
        <f>E28/G28</f>
        <v>1.6890595009596929</v>
      </c>
    </row>
    <row r="29" spans="1:8" ht="15">
      <c r="A29" s="13" t="s">
        <v>76</v>
      </c>
      <c r="B29" s="13"/>
      <c r="C29" s="11" t="s">
        <v>6</v>
      </c>
      <c r="D29" s="12"/>
      <c r="E29" s="26">
        <v>130</v>
      </c>
      <c r="F29" s="34"/>
      <c r="G29">
        <v>77</v>
      </c>
      <c r="H29">
        <f t="shared" ref="H29:H43" si="4">E29/G29</f>
        <v>1.6883116883116882</v>
      </c>
    </row>
    <row r="30" spans="1:8" ht="15">
      <c r="A30" s="13" t="s">
        <v>82</v>
      </c>
      <c r="B30" s="13"/>
      <c r="C30" s="11" t="s">
        <v>6</v>
      </c>
      <c r="D30" s="12"/>
      <c r="E30" s="26">
        <v>167</v>
      </c>
      <c r="F30" s="34"/>
      <c r="G30">
        <v>98</v>
      </c>
      <c r="H30">
        <f t="shared" si="4"/>
        <v>1.7040816326530612</v>
      </c>
    </row>
    <row r="31" spans="1:8" ht="15">
      <c r="A31" s="13" t="s">
        <v>81</v>
      </c>
      <c r="B31" s="13"/>
      <c r="C31" s="11" t="s">
        <v>6</v>
      </c>
      <c r="D31" s="12"/>
      <c r="E31" s="26">
        <v>1176</v>
      </c>
      <c r="F31" s="32"/>
      <c r="H31" t="e">
        <f t="shared" si="4"/>
        <v>#DIV/0!</v>
      </c>
    </row>
    <row r="32" spans="1:8" ht="15" customHeight="1">
      <c r="A32" s="13" t="s">
        <v>38</v>
      </c>
      <c r="B32" s="13"/>
      <c r="C32" s="11" t="s">
        <v>6</v>
      </c>
      <c r="D32" s="12"/>
      <c r="E32" s="26">
        <v>414</v>
      </c>
      <c r="F32" s="32"/>
      <c r="H32" t="e">
        <f t="shared" si="4"/>
        <v>#DIV/0!</v>
      </c>
    </row>
    <row r="33" spans="1:8" ht="15">
      <c r="A33" s="13" t="s">
        <v>22</v>
      </c>
      <c r="B33" s="13"/>
      <c r="C33" s="11" t="s">
        <v>6</v>
      </c>
      <c r="D33" s="12"/>
      <c r="E33" s="26">
        <v>187</v>
      </c>
      <c r="F33" s="32"/>
      <c r="G33">
        <v>110</v>
      </c>
      <c r="H33">
        <f t="shared" si="4"/>
        <v>1.7</v>
      </c>
    </row>
    <row r="34" spans="1:8" ht="15">
      <c r="A34" s="13" t="s">
        <v>23</v>
      </c>
      <c r="B34" s="13"/>
      <c r="C34" s="11" t="s">
        <v>6</v>
      </c>
      <c r="D34" s="12"/>
      <c r="E34" s="26">
        <v>156</v>
      </c>
      <c r="F34" s="32"/>
      <c r="H34" t="e">
        <f t="shared" si="4"/>
        <v>#DIV/0!</v>
      </c>
    </row>
    <row r="35" spans="1:8" ht="15">
      <c r="A35" s="13" t="s">
        <v>73</v>
      </c>
      <c r="B35" s="13"/>
      <c r="C35" s="11" t="s">
        <v>6</v>
      </c>
      <c r="D35" s="12"/>
      <c r="E35" s="26">
        <v>795</v>
      </c>
      <c r="F35" s="32"/>
      <c r="H35" t="e">
        <f t="shared" si="4"/>
        <v>#DIV/0!</v>
      </c>
    </row>
    <row r="36" spans="1:8" ht="15">
      <c r="A36" s="13" t="s">
        <v>39</v>
      </c>
      <c r="B36" s="13"/>
      <c r="C36" s="11" t="s">
        <v>6</v>
      </c>
      <c r="D36" s="12"/>
      <c r="E36" s="26">
        <v>1224</v>
      </c>
      <c r="F36" s="32"/>
      <c r="H36" t="e">
        <f t="shared" si="4"/>
        <v>#DIV/0!</v>
      </c>
    </row>
    <row r="37" spans="1:8" ht="15">
      <c r="A37" s="13" t="s">
        <v>24</v>
      </c>
      <c r="B37" s="13"/>
      <c r="C37" s="11" t="s">
        <v>6</v>
      </c>
      <c r="D37" s="12"/>
      <c r="E37" s="26">
        <v>363</v>
      </c>
      <c r="F37" s="32"/>
      <c r="H37" t="e">
        <f t="shared" si="4"/>
        <v>#DIV/0!</v>
      </c>
    </row>
    <row r="38" spans="1:8" ht="15">
      <c r="A38" s="13" t="s">
        <v>25</v>
      </c>
      <c r="B38" s="13"/>
      <c r="C38" s="11" t="s">
        <v>6</v>
      </c>
      <c r="D38" s="12"/>
      <c r="E38" s="26">
        <v>1307</v>
      </c>
      <c r="F38" s="32"/>
      <c r="H38" t="e">
        <f t="shared" si="4"/>
        <v>#DIV/0!</v>
      </c>
    </row>
    <row r="39" spans="1:8" ht="15">
      <c r="A39" s="13" t="s">
        <v>26</v>
      </c>
      <c r="B39" s="13"/>
      <c r="C39" s="11" t="s">
        <v>6</v>
      </c>
      <c r="D39" s="12"/>
      <c r="E39" s="26">
        <v>232</v>
      </c>
      <c r="F39" s="32"/>
      <c r="H39" t="e">
        <f t="shared" si="4"/>
        <v>#DIV/0!</v>
      </c>
    </row>
    <row r="40" spans="1:8" ht="15">
      <c r="A40" s="13" t="s">
        <v>27</v>
      </c>
      <c r="B40" s="13"/>
      <c r="C40" s="11" t="s">
        <v>6</v>
      </c>
      <c r="D40" s="12"/>
      <c r="E40" s="26">
        <v>157</v>
      </c>
      <c r="F40" s="32"/>
      <c r="H40" t="e">
        <f t="shared" si="4"/>
        <v>#DIV/0!</v>
      </c>
    </row>
    <row r="41" spans="1:8" ht="15">
      <c r="A41" s="13" t="s">
        <v>28</v>
      </c>
      <c r="B41" s="13"/>
      <c r="C41" s="11" t="s">
        <v>6</v>
      </c>
      <c r="D41" s="12"/>
      <c r="E41" s="26">
        <v>398</v>
      </c>
      <c r="F41" s="32"/>
      <c r="H41" t="e">
        <f t="shared" si="4"/>
        <v>#DIV/0!</v>
      </c>
    </row>
    <row r="42" spans="1:8" ht="15">
      <c r="A42" s="13" t="s">
        <v>29</v>
      </c>
      <c r="B42" s="13"/>
      <c r="C42" s="11" t="s">
        <v>6</v>
      </c>
      <c r="D42" s="12"/>
      <c r="E42" s="26">
        <v>370</v>
      </c>
      <c r="F42" s="32"/>
      <c r="H42" t="e">
        <f t="shared" si="4"/>
        <v>#DIV/0!</v>
      </c>
    </row>
    <row r="43" spans="1:8" ht="15">
      <c r="A43" s="13"/>
      <c r="B43" s="13"/>
      <c r="C43" s="11"/>
      <c r="D43" s="12"/>
      <c r="E43" s="33"/>
      <c r="F43" s="32"/>
      <c r="H43" t="e">
        <f t="shared" si="4"/>
        <v>#DIV/0!</v>
      </c>
    </row>
    <row r="44" spans="1:8" ht="15">
      <c r="A44" s="14"/>
      <c r="B44" s="14"/>
      <c r="C44" s="15"/>
      <c r="D44" s="16"/>
    </row>
    <row r="45" spans="1:8" ht="15">
      <c r="A45" s="14"/>
      <c r="B45" s="14"/>
      <c r="C45" s="15"/>
      <c r="D45" s="16"/>
    </row>
    <row r="46" spans="1:8" ht="15">
      <c r="A46" s="14"/>
      <c r="B46" s="14"/>
      <c r="C46" s="15"/>
      <c r="D46" s="16"/>
      <c r="E46" s="4"/>
    </row>
    <row r="47" spans="1:8" ht="12.75" customHeight="1">
      <c r="A47" s="9"/>
      <c r="B47" s="9"/>
      <c r="C47" s="10"/>
      <c r="D47" s="8"/>
    </row>
    <row r="48" spans="1:8" ht="12.75" customHeight="1">
      <c r="A48" s="9"/>
      <c r="B48" s="9"/>
      <c r="C48" s="10"/>
      <c r="D48" s="8"/>
    </row>
    <row r="49" spans="1:5" ht="12.75" customHeight="1">
      <c r="A49" s="9"/>
      <c r="B49" s="9"/>
      <c r="C49" s="10"/>
      <c r="D49" s="8"/>
    </row>
    <row r="50" spans="1:5" ht="12.75" customHeight="1">
      <c r="A50" s="9"/>
      <c r="B50" s="9"/>
      <c r="C50" s="10"/>
      <c r="D50" s="8"/>
    </row>
    <row r="51" spans="1:5" s="4" customFormat="1" ht="12.75" customHeight="1">
      <c r="A51" s="9"/>
      <c r="B51" s="9"/>
      <c r="C51" s="10"/>
      <c r="D51" s="8"/>
      <c r="E51"/>
    </row>
    <row r="52" spans="1:5" ht="12.75" customHeight="1">
      <c r="A52" s="9"/>
      <c r="B52" s="9"/>
      <c r="C52" s="10"/>
      <c r="D52" s="8"/>
    </row>
    <row r="53" spans="1:5" ht="12.75" customHeight="1">
      <c r="A53" s="9"/>
      <c r="B53" s="9"/>
      <c r="C53" s="10"/>
      <c r="D53" s="8"/>
    </row>
    <row r="54" spans="1:5" ht="12.75" customHeight="1">
      <c r="A54" s="9"/>
      <c r="B54" s="9"/>
      <c r="C54" s="10"/>
      <c r="D54" s="8"/>
    </row>
    <row r="55" spans="1:5" ht="12.75" customHeight="1">
      <c r="A55" s="9"/>
      <c r="B55" s="9"/>
      <c r="C55" s="10"/>
      <c r="D55" s="8"/>
    </row>
    <row r="56" spans="1:5" ht="12.75" customHeight="1">
      <c r="A56" s="9"/>
      <c r="B56" s="9"/>
      <c r="C56" s="10"/>
      <c r="D56" s="8"/>
    </row>
    <row r="57" spans="1:5" ht="12.75" customHeight="1">
      <c r="A57" s="9"/>
      <c r="B57" s="9"/>
      <c r="C57" s="10"/>
      <c r="D57" s="8"/>
    </row>
    <row r="58" spans="1:5" ht="12.75" customHeight="1">
      <c r="A58" s="9"/>
      <c r="B58" s="9"/>
      <c r="C58" s="10"/>
      <c r="D58" s="8"/>
    </row>
    <row r="59" spans="1:5" ht="12.75" customHeight="1">
      <c r="A59" s="9"/>
      <c r="B59" s="9"/>
      <c r="C59" s="10"/>
      <c r="D59" s="8"/>
    </row>
    <row r="60" spans="1:5" ht="12.75" customHeight="1">
      <c r="A60" s="9"/>
      <c r="B60" s="9"/>
      <c r="C60" s="10"/>
      <c r="D60" s="8"/>
    </row>
    <row r="61" spans="1:5" ht="12.75" customHeight="1">
      <c r="A61" s="9"/>
      <c r="B61" s="9"/>
      <c r="C61" s="10"/>
      <c r="D61" s="8"/>
    </row>
    <row r="62" spans="1:5" ht="12.75" customHeight="1">
      <c r="A62" s="9"/>
      <c r="B62" s="9"/>
      <c r="C62" s="10"/>
      <c r="D62" s="8"/>
    </row>
    <row r="63" spans="1:5" ht="13.5" customHeight="1">
      <c r="A63" s="9"/>
      <c r="B63" s="9"/>
      <c r="C63" s="10"/>
      <c r="D63" s="8"/>
    </row>
    <row r="64" spans="1:5">
      <c r="A64" s="9"/>
      <c r="B64" s="9"/>
      <c r="C64" s="10"/>
      <c r="D64" s="8"/>
    </row>
    <row r="65" spans="1:4">
      <c r="A65" s="9"/>
      <c r="B65" s="9"/>
      <c r="C65" s="10"/>
      <c r="D65" s="8"/>
    </row>
    <row r="66" spans="1:4">
      <c r="A66" s="9"/>
      <c r="B66" s="9"/>
      <c r="C66" s="10"/>
      <c r="D66" s="8"/>
    </row>
    <row r="67" spans="1:4">
      <c r="A67" s="9"/>
      <c r="B67" s="9"/>
      <c r="C67" s="10"/>
      <c r="D67" s="8"/>
    </row>
    <row r="68" spans="1:4">
      <c r="A68" s="17"/>
      <c r="B68" s="17"/>
      <c r="C68" s="17"/>
      <c r="D68" s="8"/>
    </row>
    <row r="69" spans="1:4">
      <c r="A69" s="9"/>
      <c r="B69" s="9"/>
      <c r="C69" s="10"/>
      <c r="D69" s="8"/>
    </row>
    <row r="70" spans="1:4">
      <c r="A70" s="9"/>
      <c r="B70" s="9"/>
      <c r="C70" s="10"/>
      <c r="D70" s="8"/>
    </row>
    <row r="71" spans="1:4">
      <c r="A71" s="9"/>
      <c r="B71" s="9"/>
      <c r="C71" s="10"/>
      <c r="D71" s="8"/>
    </row>
    <row r="72" spans="1:4">
      <c r="A72" s="17"/>
      <c r="B72" s="17"/>
      <c r="C72" s="18"/>
      <c r="D72" s="8"/>
    </row>
    <row r="73" spans="1:4">
      <c r="A73" s="9"/>
      <c r="B73" s="9"/>
      <c r="C73" s="10"/>
      <c r="D73" s="8"/>
    </row>
    <row r="74" spans="1:4">
      <c r="A74" s="9"/>
      <c r="B74" s="9"/>
      <c r="C74" s="10"/>
      <c r="D74" s="8"/>
    </row>
    <row r="75" spans="1:4">
      <c r="A75" s="9"/>
      <c r="B75" s="9"/>
      <c r="C75" s="10"/>
      <c r="D75" s="8"/>
    </row>
    <row r="76" spans="1:4">
      <c r="A76" s="9"/>
      <c r="B76" s="9"/>
      <c r="C76" s="10"/>
      <c r="D76" s="8"/>
    </row>
    <row r="77" spans="1:4">
      <c r="A77" s="9"/>
      <c r="B77" s="9"/>
      <c r="C77" s="10"/>
      <c r="D77" s="8"/>
    </row>
    <row r="78" spans="1:4">
      <c r="A78" s="9"/>
      <c r="B78" s="9"/>
      <c r="C78" s="10"/>
      <c r="D78" s="8"/>
    </row>
    <row r="79" spans="1:4">
      <c r="A79" s="45"/>
      <c r="B79" s="45"/>
      <c r="C79" s="45"/>
      <c r="D79" s="8"/>
    </row>
    <row r="80" spans="1:4">
      <c r="A80" s="19"/>
      <c r="B80" s="19"/>
      <c r="C80" s="10"/>
      <c r="D80" s="8"/>
    </row>
    <row r="81" spans="1:8">
      <c r="A81" s="9"/>
      <c r="B81" s="9"/>
      <c r="C81" s="10"/>
      <c r="D81" s="8"/>
    </row>
    <row r="82" spans="1:8">
      <c r="A82" s="9"/>
      <c r="B82" s="9"/>
      <c r="C82" s="10"/>
      <c r="D82" s="8"/>
    </row>
    <row r="83" spans="1:8">
      <c r="A83" s="9"/>
      <c r="B83" s="9"/>
      <c r="C83" s="10"/>
      <c r="D83" s="8"/>
    </row>
    <row r="84" spans="1:8">
      <c r="A84" s="9"/>
      <c r="B84" s="9"/>
      <c r="C84" s="10"/>
      <c r="D84" s="8"/>
    </row>
    <row r="85" spans="1:8">
      <c r="A85" s="9"/>
      <c r="B85" s="9"/>
      <c r="C85" s="10"/>
      <c r="D85" s="8"/>
    </row>
    <row r="86" spans="1:8">
      <c r="A86" s="9"/>
      <c r="B86" s="9"/>
      <c r="C86" s="10"/>
      <c r="D86" s="8"/>
    </row>
    <row r="87" spans="1:8">
      <c r="A87" s="9"/>
      <c r="B87" s="9"/>
      <c r="C87" s="10"/>
      <c r="D87" s="8"/>
    </row>
    <row r="88" spans="1:8">
      <c r="A88" s="9"/>
      <c r="B88" s="9"/>
      <c r="C88" s="10"/>
      <c r="D88" s="8"/>
      <c r="E88" s="5"/>
    </row>
    <row r="89" spans="1:8">
      <c r="A89" s="9"/>
      <c r="B89" s="9"/>
      <c r="C89" s="10"/>
      <c r="D89" s="8"/>
      <c r="E89" s="5"/>
    </row>
    <row r="90" spans="1:8">
      <c r="A90" s="6"/>
      <c r="B90" s="6"/>
      <c r="C90" s="7"/>
      <c r="D90" s="5"/>
      <c r="E90" s="5"/>
    </row>
    <row r="91" spans="1:8">
      <c r="A91" s="6"/>
      <c r="B91" s="6"/>
      <c r="C91" s="7"/>
      <c r="D91" s="5"/>
      <c r="E91" s="5"/>
    </row>
    <row r="92" spans="1:8">
      <c r="A92" s="6"/>
      <c r="B92" s="6"/>
      <c r="C92" s="7"/>
      <c r="D92" s="5"/>
      <c r="E92" s="5"/>
    </row>
    <row r="93" spans="1:8">
      <c r="A93" s="6"/>
      <c r="B93" s="6"/>
      <c r="C93" s="7"/>
      <c r="D93" s="5"/>
      <c r="E93" s="5"/>
      <c r="F93" s="5"/>
    </row>
    <row r="94" spans="1:8">
      <c r="A94" s="6"/>
      <c r="B94" s="6"/>
      <c r="C94" s="7"/>
      <c r="D94" s="5"/>
      <c r="E94" s="5"/>
      <c r="F94" s="5"/>
      <c r="G94" s="5"/>
      <c r="H94" s="5"/>
    </row>
    <row r="95" spans="1:8">
      <c r="A95" s="6"/>
      <c r="B95" s="6"/>
      <c r="C95" s="7"/>
      <c r="D95" s="5"/>
      <c r="E95" s="5"/>
      <c r="F95" s="5"/>
      <c r="G95" s="5"/>
      <c r="H95" s="5"/>
    </row>
    <row r="96" spans="1:8">
      <c r="A96" s="6"/>
      <c r="B96" s="6"/>
      <c r="C96" s="7"/>
      <c r="D96" s="5"/>
      <c r="E96" s="5"/>
      <c r="F96" s="5"/>
      <c r="G96" s="5"/>
      <c r="H96" s="5"/>
    </row>
    <row r="97" spans="1:8">
      <c r="A97" s="6"/>
      <c r="B97" s="6"/>
      <c r="C97" s="7"/>
      <c r="D97" s="5"/>
      <c r="E97" s="5"/>
      <c r="F97" s="5"/>
      <c r="G97" s="5"/>
      <c r="H97" s="5"/>
    </row>
    <row r="98" spans="1:8">
      <c r="A98" s="6"/>
      <c r="B98" s="6"/>
      <c r="C98" s="7"/>
      <c r="D98" s="5"/>
      <c r="E98" s="5"/>
      <c r="F98" s="5"/>
      <c r="G98" s="5"/>
      <c r="H98" s="5"/>
    </row>
    <row r="99" spans="1:8">
      <c r="A99" s="6"/>
      <c r="B99" s="6"/>
      <c r="C99" s="7"/>
      <c r="D99" s="5"/>
      <c r="E99" s="5"/>
      <c r="F99" s="5"/>
      <c r="G99" s="5"/>
      <c r="H99" s="5"/>
    </row>
    <row r="100" spans="1:8">
      <c r="A100" s="6"/>
      <c r="B100" s="6"/>
      <c r="C100" s="7"/>
      <c r="D100" s="5"/>
      <c r="E100" s="5"/>
      <c r="F100" s="5"/>
      <c r="G100" s="5"/>
      <c r="H100" s="5"/>
    </row>
    <row r="101" spans="1:8">
      <c r="A101" s="6"/>
      <c r="B101" s="6"/>
      <c r="C101" s="7"/>
      <c r="D101" s="5"/>
      <c r="E101" s="5"/>
      <c r="F101" s="5"/>
      <c r="G101" s="5"/>
      <c r="H101" s="5"/>
    </row>
    <row r="102" spans="1:8">
      <c r="A102" s="6"/>
      <c r="B102" s="6"/>
      <c r="C102" s="7"/>
      <c r="D102" s="5"/>
      <c r="E102" s="5"/>
      <c r="F102" s="5"/>
      <c r="G102" s="6"/>
      <c r="H102" s="6"/>
    </row>
    <row r="103" spans="1:8">
      <c r="A103" s="6"/>
      <c r="B103" s="6"/>
      <c r="C103" s="7"/>
      <c r="D103" s="5"/>
      <c r="E103" s="5"/>
      <c r="F103" s="5"/>
      <c r="G103" s="6"/>
      <c r="H103" s="6"/>
    </row>
    <row r="104" spans="1:8">
      <c r="A104" s="6"/>
      <c r="B104" s="6"/>
      <c r="C104" s="7"/>
      <c r="D104" s="5"/>
      <c r="E104" s="5"/>
      <c r="F104" s="5"/>
      <c r="G104" s="6"/>
      <c r="H104" s="6"/>
    </row>
    <row r="105" spans="1:8">
      <c r="A105" s="6"/>
      <c r="B105" s="6"/>
      <c r="C105" s="7"/>
      <c r="D105" s="5"/>
      <c r="E105" s="5"/>
      <c r="F105" s="5"/>
      <c r="G105" s="6"/>
      <c r="H105" s="6"/>
    </row>
    <row r="106" spans="1:8">
      <c r="A106" s="6"/>
      <c r="B106" s="6"/>
      <c r="C106" s="7"/>
      <c r="D106" s="5"/>
      <c r="E106" s="5"/>
      <c r="F106" s="5"/>
      <c r="G106" s="6"/>
      <c r="H106" s="6"/>
    </row>
    <row r="107" spans="1:8">
      <c r="A107" s="6"/>
      <c r="B107" s="6"/>
      <c r="C107" s="7"/>
      <c r="D107" s="5"/>
      <c r="E107" s="5"/>
      <c r="F107" s="5"/>
      <c r="G107" s="6"/>
      <c r="H107" s="6"/>
    </row>
    <row r="108" spans="1:8">
      <c r="A108" s="6"/>
      <c r="B108" s="6"/>
      <c r="C108" s="7"/>
      <c r="D108" s="5"/>
      <c r="E108" s="5"/>
      <c r="F108" s="5"/>
      <c r="G108" s="6"/>
      <c r="H108" s="6"/>
    </row>
    <row r="109" spans="1:8">
      <c r="A109" s="6"/>
      <c r="B109" s="6"/>
      <c r="C109" s="7"/>
      <c r="D109" s="5"/>
      <c r="E109" s="5"/>
      <c r="F109" s="5"/>
      <c r="G109" s="1"/>
      <c r="H109" s="1"/>
    </row>
    <row r="110" spans="1:8">
      <c r="A110" s="6"/>
      <c r="B110" s="6"/>
      <c r="C110" s="7"/>
      <c r="D110" s="5"/>
      <c r="E110" s="5"/>
      <c r="F110" s="5"/>
      <c r="G110" s="1"/>
      <c r="H110" s="1"/>
    </row>
    <row r="111" spans="1:8">
      <c r="A111" s="6"/>
      <c r="B111" s="6"/>
      <c r="C111" s="7"/>
      <c r="D111" s="5"/>
      <c r="E111" s="5"/>
      <c r="F111" s="5"/>
      <c r="G111" s="1"/>
      <c r="H111" s="1"/>
    </row>
    <row r="112" spans="1:8">
      <c r="A112" s="6"/>
      <c r="B112" s="6"/>
      <c r="C112" s="7"/>
      <c r="D112" s="5"/>
      <c r="E112" s="5"/>
      <c r="F112" s="5"/>
      <c r="G112" s="1"/>
      <c r="H112" s="1"/>
    </row>
    <row r="113" spans="1:8">
      <c r="A113" s="6"/>
      <c r="B113" s="6"/>
      <c r="C113" s="6"/>
      <c r="D113" s="6"/>
      <c r="E113" s="6"/>
      <c r="F113" s="5"/>
      <c r="G113" s="1"/>
      <c r="H113" s="1"/>
    </row>
    <row r="114" spans="1:8">
      <c r="F114" s="5"/>
      <c r="G114" s="1"/>
      <c r="H114" s="1"/>
    </row>
    <row r="115" spans="1:8">
      <c r="F115" s="5"/>
      <c r="G115" s="1"/>
      <c r="H115" s="1"/>
    </row>
    <row r="116" spans="1:8">
      <c r="F116" s="5"/>
      <c r="G116" s="1"/>
      <c r="H116" s="1"/>
    </row>
    <row r="117" spans="1:8">
      <c r="F117" s="5"/>
      <c r="G117" s="1"/>
      <c r="H117" s="1"/>
    </row>
    <row r="118" spans="1:8">
      <c r="F118" s="6"/>
      <c r="G118" s="1"/>
      <c r="H118" s="1"/>
    </row>
  </sheetData>
  <mergeCells count="11">
    <mergeCell ref="B7:B9"/>
    <mergeCell ref="F7:F9"/>
    <mergeCell ref="A27:E27"/>
    <mergeCell ref="A79:C79"/>
    <mergeCell ref="A1:G1"/>
    <mergeCell ref="A4:F4"/>
    <mergeCell ref="A7:A9"/>
    <mergeCell ref="C7:C9"/>
    <mergeCell ref="D7:D9"/>
    <mergeCell ref="A5:D5"/>
    <mergeCell ref="E7:E9"/>
  </mergeCells>
  <phoneticPr fontId="9" type="noConversion"/>
  <pageMargins left="0.51181102362204722" right="3.937007874015748E-2" top="0.51181102362204722" bottom="0.35433070866141736" header="0.23622047244094491" footer="0.31496062992125984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topLeftCell="A4" workbookViewId="0">
      <selection activeCell="A32" sqref="A32"/>
    </sheetView>
  </sheetViews>
  <sheetFormatPr defaultRowHeight="12.75"/>
  <cols>
    <col min="1" max="1" width="60.28515625" customWidth="1"/>
    <col min="2" max="2" width="16.140625" customWidth="1"/>
    <col min="4" max="4" width="11.140625" customWidth="1"/>
    <col min="5" max="5" width="13.5703125" customWidth="1"/>
  </cols>
  <sheetData>
    <row r="1" spans="1:6">
      <c r="A1" s="75" t="s">
        <v>71</v>
      </c>
      <c r="B1" s="75"/>
      <c r="C1" s="75"/>
      <c r="D1" s="75"/>
      <c r="E1" s="75"/>
      <c r="F1" s="29"/>
    </row>
    <row r="2" spans="1:6">
      <c r="A2" s="49" t="s">
        <v>1</v>
      </c>
      <c r="B2" s="49"/>
      <c r="C2" s="49"/>
      <c r="D2" s="49"/>
      <c r="E2" s="49"/>
      <c r="F2" s="3"/>
    </row>
    <row r="3" spans="1:6">
      <c r="A3" s="3" t="s">
        <v>2</v>
      </c>
      <c r="B3" s="3"/>
      <c r="C3" s="3"/>
      <c r="D3" s="3"/>
      <c r="E3" s="3"/>
      <c r="F3" s="3"/>
    </row>
    <row r="4" spans="1:6">
      <c r="A4" s="63" t="s">
        <v>3</v>
      </c>
      <c r="B4" s="63"/>
      <c r="C4" s="63"/>
      <c r="D4" s="63"/>
      <c r="E4" s="63"/>
    </row>
    <row r="5" spans="1:6" ht="18.75">
      <c r="A5" s="59" t="s">
        <v>45</v>
      </c>
      <c r="B5" s="59"/>
      <c r="C5" s="59"/>
      <c r="D5" s="59"/>
      <c r="E5" s="59"/>
    </row>
    <row r="6" spans="1:6" ht="18.75">
      <c r="A6" s="59" t="s">
        <v>64</v>
      </c>
      <c r="B6" s="59"/>
      <c r="C6" s="59"/>
      <c r="D6" s="59"/>
      <c r="E6" s="59"/>
    </row>
    <row r="7" spans="1:6" ht="13.5" thickBot="1">
      <c r="A7" s="22"/>
      <c r="B7" s="22"/>
      <c r="C7" s="22"/>
      <c r="D7" s="22"/>
      <c r="E7" s="22"/>
    </row>
    <row r="8" spans="1:6">
      <c r="A8" s="50" t="s">
        <v>0</v>
      </c>
      <c r="B8" s="53" t="s">
        <v>42</v>
      </c>
      <c r="C8" s="56" t="s">
        <v>4</v>
      </c>
      <c r="D8" s="56" t="s">
        <v>44</v>
      </c>
      <c r="E8" s="56" t="s">
        <v>43</v>
      </c>
    </row>
    <row r="9" spans="1:6">
      <c r="A9" s="51"/>
      <c r="B9" s="54"/>
      <c r="C9" s="57"/>
      <c r="D9" s="57"/>
      <c r="E9" s="57"/>
    </row>
    <row r="10" spans="1:6" ht="13.5" thickBot="1">
      <c r="A10" s="52"/>
      <c r="B10" s="55"/>
      <c r="C10" s="58"/>
      <c r="D10" s="58"/>
      <c r="E10" s="58"/>
    </row>
    <row r="11" spans="1:6" ht="15.75" thickBot="1">
      <c r="A11" s="67"/>
      <c r="B11" s="68"/>
      <c r="C11" s="68"/>
      <c r="D11" s="68"/>
      <c r="E11" s="73"/>
    </row>
    <row r="12" spans="1:6" ht="15">
      <c r="A12" s="23" t="s">
        <v>46</v>
      </c>
      <c r="B12" s="24">
        <f>3*0.3535</f>
        <v>1.0605</v>
      </c>
      <c r="C12" s="24" t="s">
        <v>6</v>
      </c>
      <c r="D12" s="25">
        <f>E12/B12</f>
        <v>484.67703913248465</v>
      </c>
      <c r="E12" s="27">
        <v>514</v>
      </c>
    </row>
    <row r="13" spans="1:6" ht="15">
      <c r="A13" s="23" t="s">
        <v>47</v>
      </c>
      <c r="B13" s="24">
        <f>3*0.3535</f>
        <v>1.0605</v>
      </c>
      <c r="C13" s="24" t="s">
        <v>6</v>
      </c>
      <c r="D13" s="25">
        <v>484.68</v>
      </c>
      <c r="E13" s="27">
        <f t="shared" ref="E13:E19" si="0">D13*B13</f>
        <v>514.00314000000003</v>
      </c>
    </row>
    <row r="14" spans="1:6" ht="15">
      <c r="A14" s="23" t="s">
        <v>48</v>
      </c>
      <c r="B14" s="24">
        <f>3*0.3535</f>
        <v>1.0605</v>
      </c>
      <c r="C14" s="24" t="s">
        <v>6</v>
      </c>
      <c r="D14" s="25">
        <v>484.68</v>
      </c>
      <c r="E14" s="27">
        <f t="shared" si="0"/>
        <v>514.00314000000003</v>
      </c>
    </row>
    <row r="15" spans="1:6" ht="15">
      <c r="A15" s="23" t="s">
        <v>49</v>
      </c>
      <c r="B15" s="11">
        <f>4*0.3535</f>
        <v>1.4139999999999999</v>
      </c>
      <c r="C15" s="24" t="s">
        <v>6</v>
      </c>
      <c r="D15" s="25">
        <f>E15/B15</f>
        <v>484.44130127298445</v>
      </c>
      <c r="E15" s="27">
        <v>685</v>
      </c>
    </row>
    <row r="16" spans="1:6" ht="15">
      <c r="A16" s="23" t="s">
        <v>50</v>
      </c>
      <c r="B16" s="11">
        <f>4*0.3535</f>
        <v>1.4139999999999999</v>
      </c>
      <c r="C16" s="24" t="s">
        <v>6</v>
      </c>
      <c r="D16" s="25">
        <v>484.44</v>
      </c>
      <c r="E16" s="27">
        <f t="shared" si="0"/>
        <v>684.99815999999998</v>
      </c>
    </row>
    <row r="17" spans="1:6" ht="15">
      <c r="A17" s="23" t="s">
        <v>51</v>
      </c>
      <c r="B17" s="11">
        <f>4*0.3535</f>
        <v>1.4139999999999999</v>
      </c>
      <c r="C17" s="24" t="s">
        <v>6</v>
      </c>
      <c r="D17" s="25">
        <v>484.44</v>
      </c>
      <c r="E17" s="27">
        <f t="shared" si="0"/>
        <v>684.99815999999998</v>
      </c>
    </row>
    <row r="18" spans="1:6" ht="15">
      <c r="A18" s="23" t="s">
        <v>52</v>
      </c>
      <c r="B18" s="11">
        <f>5*0.3535</f>
        <v>1.7674999999999998</v>
      </c>
      <c r="C18" s="24" t="s">
        <v>6</v>
      </c>
      <c r="D18" s="25">
        <f>E18/B18</f>
        <v>484.87128712871288</v>
      </c>
      <c r="E18" s="27">
        <v>857.01</v>
      </c>
    </row>
    <row r="19" spans="1:6" ht="15">
      <c r="A19" s="23" t="s">
        <v>53</v>
      </c>
      <c r="B19" s="11">
        <f>5*0.3535</f>
        <v>1.7674999999999998</v>
      </c>
      <c r="C19" s="24" t="s">
        <v>6</v>
      </c>
      <c r="D19" s="25">
        <v>484.87</v>
      </c>
      <c r="E19" s="27">
        <f t="shared" si="0"/>
        <v>857.00772499999994</v>
      </c>
    </row>
    <row r="20" spans="1:6" ht="15">
      <c r="A20" s="23" t="s">
        <v>54</v>
      </c>
      <c r="B20" s="11">
        <f>5*0.3535</f>
        <v>1.7674999999999998</v>
      </c>
      <c r="C20" s="24" t="s">
        <v>6</v>
      </c>
      <c r="D20" s="25">
        <v>484.87</v>
      </c>
      <c r="E20" s="27">
        <f>D20*B20</f>
        <v>857.00772499999994</v>
      </c>
      <c r="F20" s="2"/>
    </row>
    <row r="21" spans="1:6" ht="15">
      <c r="A21" s="13" t="s">
        <v>58</v>
      </c>
      <c r="B21" s="11">
        <f>3*0.255</f>
        <v>0.76500000000000001</v>
      </c>
      <c r="C21" s="24" t="s">
        <v>6</v>
      </c>
      <c r="D21" s="25">
        <f>E21/B21</f>
        <v>509.80392156862746</v>
      </c>
      <c r="E21" s="27">
        <v>390</v>
      </c>
    </row>
    <row r="22" spans="1:6" ht="15">
      <c r="A22" s="13" t="s">
        <v>59</v>
      </c>
      <c r="B22" s="11">
        <f>4*0.255</f>
        <v>1.02</v>
      </c>
      <c r="C22" s="24" t="s">
        <v>6</v>
      </c>
      <c r="D22" s="25">
        <v>509.8</v>
      </c>
      <c r="E22" s="27">
        <f>D22*B22</f>
        <v>519.99599999999998</v>
      </c>
    </row>
    <row r="23" spans="1:6" ht="15.75" thickBot="1">
      <c r="A23" s="13" t="s">
        <v>60</v>
      </c>
      <c r="B23" s="11">
        <f>5*0.255</f>
        <v>1.2749999999999999</v>
      </c>
      <c r="C23" s="24" t="s">
        <v>6</v>
      </c>
      <c r="D23" s="25">
        <v>509.8</v>
      </c>
      <c r="E23" s="27">
        <f>D23*B23</f>
        <v>649.995</v>
      </c>
    </row>
    <row r="24" spans="1:6" ht="15.75" thickBot="1">
      <c r="A24" s="64" t="s">
        <v>61</v>
      </c>
      <c r="B24" s="65"/>
      <c r="C24" s="65"/>
      <c r="D24" s="65"/>
      <c r="E24" s="74"/>
    </row>
    <row r="25" spans="1:6" ht="15">
      <c r="A25" s="23" t="s">
        <v>62</v>
      </c>
      <c r="B25" s="24"/>
      <c r="C25" s="24" t="s">
        <v>6</v>
      </c>
      <c r="D25" s="25"/>
      <c r="E25" s="30">
        <v>700</v>
      </c>
    </row>
    <row r="26" spans="1:6" ht="15">
      <c r="A26" s="13" t="s">
        <v>63</v>
      </c>
      <c r="B26" s="11"/>
      <c r="C26" s="11" t="s">
        <v>6</v>
      </c>
      <c r="D26" s="26"/>
      <c r="E26" s="30">
        <v>600</v>
      </c>
    </row>
    <row r="27" spans="1:6" ht="15">
      <c r="A27" s="13"/>
      <c r="B27" s="11"/>
      <c r="C27" s="11"/>
      <c r="D27" s="26"/>
      <c r="E27" s="30"/>
    </row>
    <row r="28" spans="1:6" ht="18.75">
      <c r="A28" s="59" t="s">
        <v>45</v>
      </c>
      <c r="B28" s="59"/>
      <c r="C28" s="59"/>
      <c r="D28" s="59"/>
      <c r="E28" s="59"/>
    </row>
    <row r="29" spans="1:6" ht="18.75">
      <c r="A29" s="59" t="s">
        <v>65</v>
      </c>
      <c r="B29" s="59"/>
      <c r="C29" s="59"/>
      <c r="D29" s="59"/>
      <c r="E29" s="59"/>
    </row>
    <row r="30" spans="1:6" ht="15">
      <c r="A30" s="13" t="s">
        <v>55</v>
      </c>
      <c r="B30" s="11">
        <f>3*0.255</f>
        <v>0.76500000000000001</v>
      </c>
      <c r="C30" s="24" t="s">
        <v>6</v>
      </c>
      <c r="D30" s="25">
        <f>E30/B30</f>
        <v>298.03921568627453</v>
      </c>
      <c r="E30" s="28">
        <v>228</v>
      </c>
    </row>
    <row r="31" spans="1:6" ht="15">
      <c r="A31" s="13" t="s">
        <v>56</v>
      </c>
      <c r="B31" s="11">
        <f>4*0.255</f>
        <v>1.02</v>
      </c>
      <c r="C31" s="24" t="s">
        <v>6</v>
      </c>
      <c r="D31" s="25">
        <v>298.04000000000002</v>
      </c>
      <c r="E31" s="28">
        <f>D31*B31</f>
        <v>304.00080000000003</v>
      </c>
    </row>
    <row r="32" spans="1:6" ht="15">
      <c r="A32" s="13" t="s">
        <v>57</v>
      </c>
      <c r="B32" s="11">
        <f>5*0.255</f>
        <v>1.2749999999999999</v>
      </c>
      <c r="C32" s="24" t="s">
        <v>6</v>
      </c>
      <c r="D32" s="25">
        <v>298.04000000000002</v>
      </c>
      <c r="E32" s="28">
        <f>D32*B32</f>
        <v>380.00099999999998</v>
      </c>
    </row>
  </sheetData>
  <mergeCells count="14">
    <mergeCell ref="A11:E11"/>
    <mergeCell ref="A24:E24"/>
    <mergeCell ref="A28:E28"/>
    <mergeCell ref="A29:E29"/>
    <mergeCell ref="A1:E1"/>
    <mergeCell ref="A5:E5"/>
    <mergeCell ref="A8:A10"/>
    <mergeCell ref="B8:B10"/>
    <mergeCell ref="C8:C10"/>
    <mergeCell ref="D8:D10"/>
    <mergeCell ref="A2:E2"/>
    <mergeCell ref="A6:E6"/>
    <mergeCell ref="A4:E4"/>
    <mergeCell ref="E8:E10"/>
  </mergeCells>
  <phoneticPr fontId="0" type="noConversion"/>
  <pageMargins left="0.25" right="0.24" top="1" bottom="1" header="0.5" footer="0.5"/>
  <pageSetup paperSize="9" scale="91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водосточка ал-цинк</vt:lpstr>
      <vt:lpstr>вод-ка окрашен.</vt:lpstr>
      <vt:lpstr>Сайдинг</vt:lpstr>
      <vt:lpstr>Лист3</vt:lpstr>
      <vt:lpstr>'вод-ка окрашен.'!Область_печати</vt:lpstr>
      <vt:lpstr>'водосточка ал-цинк'!Область_печати</vt:lpstr>
    </vt:vector>
  </TitlesOfParts>
  <Company>ЛН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Бухгалтерия</dc:creator>
  <cp:lastModifiedBy>Admin</cp:lastModifiedBy>
  <cp:lastPrinted>2015-08-04T07:55:39Z</cp:lastPrinted>
  <dcterms:created xsi:type="dcterms:W3CDTF">2007-10-12T09:23:02Z</dcterms:created>
  <dcterms:modified xsi:type="dcterms:W3CDTF">2015-08-07T08:43:29Z</dcterms:modified>
</cp:coreProperties>
</file>